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01"/>
  <workbookPr codeName="Questa_cartella_di_lavoro" defaultThemeVersion="124226"/>
  <mc:AlternateContent xmlns:mc="http://schemas.openxmlformats.org/markup-compatibility/2006">
    <mc:Choice Requires="x15">
      <x15ac:absPath xmlns:x15ac="http://schemas.microsoft.com/office/spreadsheetml/2010/11/ac" url="C:\Users\simona.conte\Desktop\Maggioli\Ediltecnico.it\"/>
    </mc:Choice>
  </mc:AlternateContent>
  <xr:revisionPtr revIDLastSave="0" documentId="8_{DED946F1-470F-4258-9876-78C739F8C7DA}" xr6:coauthVersionLast="46" xr6:coauthVersionMax="46" xr10:uidLastSave="{00000000-0000-0000-0000-000000000000}"/>
  <bookViews>
    <workbookView xWindow="60" yWindow="768" windowWidth="22980" windowHeight="11352" xr2:uid="{00000000-000D-0000-FFFF-FFFF00000000}"/>
  </bookViews>
  <sheets>
    <sheet name="INPUT DATI" sheetId="7" r:id="rId1"/>
    <sheet name="VLN" sheetId="16" r:id="rId2"/>
    <sheet name="GEO" sheetId="34" r:id="rId3"/>
    <sheet name="APE" sheetId="35" r:id="rId4"/>
    <sheet name="PRG+ESE" sheetId="36" r:id="rId5"/>
    <sheet name="CLL" sheetId="40" r:id="rId6"/>
    <sheet name="SR" sheetId="39" r:id="rId7"/>
    <sheet name="OUTPUT DATI" sheetId="14" r:id="rId8"/>
    <sheet name="Tabella-Z1" sheetId="5" state="hidden" r:id="rId9"/>
    <sheet name="Tabella-Z2" sheetId="6" state="hidden" r:id="rId10"/>
  </sheets>
  <definedNames>
    <definedName name="_xlnm.Print_Area" localSheetId="3">APE!$B$2:$AA$184</definedName>
    <definedName name="_xlnm.Print_Area" localSheetId="5">CLL!$B$2:$AA$184</definedName>
    <definedName name="_xlnm.Print_Area" localSheetId="2">GEO!$B$2:$AA$184</definedName>
    <definedName name="_xlnm.Print_Area" localSheetId="0">'INPUT DATI'!$B$2:$F$47</definedName>
    <definedName name="_xlnm.Print_Area" localSheetId="7">'OUTPUT DATI'!$B$2:$F$41</definedName>
    <definedName name="_xlnm.Print_Area" localSheetId="4">'PRG+ESE'!$B$2:$AA$186</definedName>
    <definedName name="_xlnm.Print_Area" localSheetId="6">SR!$B$2:$AA$184</definedName>
    <definedName name="_xlnm.Print_Area" localSheetId="1">VLN!$B$2:$AA$184</definedName>
  </definedNames>
  <calcPr calcId="191029"/>
</workbook>
</file>

<file path=xl/calcChain.xml><?xml version="1.0" encoding="utf-8"?>
<calcChain xmlns="http://schemas.openxmlformats.org/spreadsheetml/2006/main">
  <c r="S4" i="34" l="1"/>
  <c r="Y4" i="34"/>
  <c r="G4" i="39"/>
  <c r="M4" i="34"/>
  <c r="J4" i="34"/>
  <c r="S4" i="36"/>
  <c r="I29" i="36"/>
  <c r="I30" i="36"/>
  <c r="H24" i="36"/>
  <c r="I11" i="36"/>
  <c r="I12" i="36"/>
  <c r="J4" i="36"/>
  <c r="S4" i="39" l="1"/>
  <c r="M4" i="39"/>
  <c r="Y4" i="39"/>
  <c r="V4" i="39"/>
  <c r="P4" i="40"/>
  <c r="V4" i="36"/>
  <c r="Y4" i="36"/>
  <c r="M4" i="36"/>
  <c r="V4" i="34" l="1"/>
  <c r="Z232" i="40"/>
  <c r="W232" i="40"/>
  <c r="T232" i="40"/>
  <c r="K232" i="40"/>
  <c r="H232" i="40"/>
  <c r="Z229" i="40"/>
  <c r="W229" i="40"/>
  <c r="T229" i="40"/>
  <c r="K229" i="40"/>
  <c r="H229" i="40"/>
  <c r="Z226" i="40"/>
  <c r="W226" i="40"/>
  <c r="T226" i="40"/>
  <c r="Q226" i="40"/>
  <c r="K226" i="40"/>
  <c r="H226" i="40"/>
  <c r="Z225" i="40"/>
  <c r="W225" i="40"/>
  <c r="T225" i="40"/>
  <c r="Q225" i="40"/>
  <c r="K225" i="40"/>
  <c r="H225" i="40"/>
  <c r="Z224" i="40"/>
  <c r="W224" i="40"/>
  <c r="T224" i="40"/>
  <c r="Q224" i="40"/>
  <c r="K224" i="40"/>
  <c r="H224" i="40"/>
  <c r="Z223" i="40"/>
  <c r="W223" i="40"/>
  <c r="T223" i="40"/>
  <c r="K223" i="40"/>
  <c r="H223" i="40"/>
  <c r="Z222" i="40"/>
  <c r="W222" i="40"/>
  <c r="T222" i="40"/>
  <c r="K222" i="40"/>
  <c r="H222" i="40"/>
  <c r="Z218" i="40"/>
  <c r="W218" i="40"/>
  <c r="T218" i="40"/>
  <c r="Q218" i="40"/>
  <c r="K218" i="40"/>
  <c r="H218" i="40"/>
  <c r="Z217" i="40"/>
  <c r="W217" i="40"/>
  <c r="T217" i="40"/>
  <c r="Q217" i="40"/>
  <c r="K217" i="40"/>
  <c r="H217" i="40"/>
  <c r="Z214" i="40"/>
  <c r="W214" i="40"/>
  <c r="T214" i="40"/>
  <c r="Q214" i="40"/>
  <c r="K214" i="40"/>
  <c r="H214" i="40"/>
  <c r="Z213" i="40"/>
  <c r="W213" i="40"/>
  <c r="T213" i="40"/>
  <c r="Q213" i="40"/>
  <c r="K213" i="40"/>
  <c r="H213" i="40"/>
  <c r="Z210" i="40"/>
  <c r="W210" i="40"/>
  <c r="T210" i="40"/>
  <c r="Q210" i="40"/>
  <c r="K210" i="40"/>
  <c r="H210" i="40"/>
  <c r="Z209" i="40"/>
  <c r="W209" i="40"/>
  <c r="T209" i="40"/>
  <c r="Q209" i="40"/>
  <c r="K209" i="40"/>
  <c r="H209" i="40"/>
  <c r="Z208" i="40"/>
  <c r="W208" i="40"/>
  <c r="T208" i="40"/>
  <c r="Q208" i="40"/>
  <c r="K208" i="40"/>
  <c r="H208" i="40"/>
  <c r="Z207" i="40"/>
  <c r="W207" i="40"/>
  <c r="T207" i="40"/>
  <c r="K207" i="40"/>
  <c r="H207" i="40"/>
  <c r="Z206" i="40"/>
  <c r="W206" i="40"/>
  <c r="T206" i="40"/>
  <c r="K206" i="40"/>
  <c r="H206" i="40"/>
  <c r="Z202" i="40"/>
  <c r="W202" i="40"/>
  <c r="T202" i="40"/>
  <c r="Q202" i="40"/>
  <c r="K202" i="40"/>
  <c r="H202" i="40"/>
  <c r="Z201" i="40"/>
  <c r="W201" i="40"/>
  <c r="T201" i="40"/>
  <c r="Q201" i="40"/>
  <c r="K201" i="40"/>
  <c r="H201" i="40"/>
  <c r="Z198" i="40"/>
  <c r="W198" i="40"/>
  <c r="T198" i="40"/>
  <c r="Q198" i="40"/>
  <c r="K198" i="40"/>
  <c r="H198" i="40"/>
  <c r="Z197" i="40"/>
  <c r="W197" i="40"/>
  <c r="T197" i="40"/>
  <c r="Q197" i="40"/>
  <c r="K197" i="40"/>
  <c r="H197" i="40"/>
  <c r="Z194" i="40"/>
  <c r="W194" i="40"/>
  <c r="T194" i="40"/>
  <c r="Q194" i="40"/>
  <c r="K194" i="40"/>
  <c r="H194" i="40"/>
  <c r="Z193" i="40"/>
  <c r="W193" i="40"/>
  <c r="T193" i="40"/>
  <c r="Q193" i="40"/>
  <c r="K193" i="40"/>
  <c r="H193" i="40"/>
  <c r="Z192" i="40"/>
  <c r="W192" i="40"/>
  <c r="T192" i="40"/>
  <c r="Q192" i="40"/>
  <c r="K192" i="40"/>
  <c r="H192" i="40"/>
  <c r="Z191" i="40"/>
  <c r="W191" i="40"/>
  <c r="T191" i="40"/>
  <c r="K191" i="40"/>
  <c r="H191" i="40"/>
  <c r="Z190" i="40"/>
  <c r="W190" i="40"/>
  <c r="T190" i="40"/>
  <c r="K190" i="40"/>
  <c r="H190" i="40"/>
  <c r="Z158" i="40"/>
  <c r="AA158" i="40" s="1"/>
  <c r="W158" i="40"/>
  <c r="X158" i="40" s="1"/>
  <c r="T158" i="40"/>
  <c r="U158" i="40" s="1"/>
  <c r="Q158" i="40"/>
  <c r="R158" i="40" s="1"/>
  <c r="N158" i="40"/>
  <c r="O158" i="40" s="1"/>
  <c r="K158" i="40"/>
  <c r="L158" i="40" s="1"/>
  <c r="H158" i="40"/>
  <c r="I158" i="40" s="1"/>
  <c r="AA150" i="40"/>
  <c r="Z150" i="40"/>
  <c r="X150" i="40"/>
  <c r="W150" i="40"/>
  <c r="U150" i="40"/>
  <c r="T150" i="40"/>
  <c r="R150" i="40"/>
  <c r="Q150" i="40"/>
  <c r="O150" i="40"/>
  <c r="N150" i="40"/>
  <c r="L150" i="40"/>
  <c r="K150" i="40"/>
  <c r="I150" i="40"/>
  <c r="H150" i="40"/>
  <c r="AA149" i="40"/>
  <c r="Z149" i="40"/>
  <c r="X149" i="40"/>
  <c r="W149" i="40"/>
  <c r="U149" i="40"/>
  <c r="T149" i="40"/>
  <c r="R148" i="40"/>
  <c r="Q148" i="40" s="1"/>
  <c r="O148" i="40"/>
  <c r="N148" i="40" s="1"/>
  <c r="AA147" i="40"/>
  <c r="Z147" i="40"/>
  <c r="X147" i="40"/>
  <c r="W147" i="40"/>
  <c r="U147" i="40"/>
  <c r="T147" i="40"/>
  <c r="R147" i="40"/>
  <c r="Q147" i="40"/>
  <c r="O147" i="40"/>
  <c r="N147" i="40"/>
  <c r="L147" i="40"/>
  <c r="K147" i="40"/>
  <c r="I147" i="40"/>
  <c r="H147" i="40"/>
  <c r="AA146" i="40"/>
  <c r="Z146" i="40"/>
  <c r="X146" i="40"/>
  <c r="W146" i="40"/>
  <c r="W151" i="40" s="1"/>
  <c r="U146" i="40"/>
  <c r="T146" i="40"/>
  <c r="R146" i="40"/>
  <c r="Q146" i="40"/>
  <c r="O146" i="40"/>
  <c r="N146" i="40"/>
  <c r="L146" i="40"/>
  <c r="K146" i="40"/>
  <c r="I146" i="40"/>
  <c r="H146" i="40"/>
  <c r="AA140" i="40"/>
  <c r="Z140" i="40"/>
  <c r="X140" i="40"/>
  <c r="W140" i="40"/>
  <c r="U140" i="40"/>
  <c r="T140" i="40"/>
  <c r="R140" i="40"/>
  <c r="Q140" i="40"/>
  <c r="O140" i="40"/>
  <c r="N140" i="40"/>
  <c r="L140" i="40"/>
  <c r="K140" i="40"/>
  <c r="I140" i="40"/>
  <c r="H140" i="40"/>
  <c r="AA139" i="40"/>
  <c r="Z139" i="40"/>
  <c r="X139" i="40"/>
  <c r="W139" i="40"/>
  <c r="U139" i="40"/>
  <c r="T139" i="40"/>
  <c r="R139" i="40"/>
  <c r="Q139" i="40"/>
  <c r="O139" i="40"/>
  <c r="N139" i="40"/>
  <c r="L139" i="40"/>
  <c r="K139" i="40"/>
  <c r="I139" i="40"/>
  <c r="H139" i="40"/>
  <c r="AA138" i="40"/>
  <c r="Z138" i="40"/>
  <c r="X138" i="40"/>
  <c r="W138" i="40"/>
  <c r="U138" i="40"/>
  <c r="T138" i="40"/>
  <c r="R138" i="40"/>
  <c r="Q138" i="40"/>
  <c r="O138" i="40"/>
  <c r="N138" i="40"/>
  <c r="L138" i="40"/>
  <c r="K138" i="40"/>
  <c r="I138" i="40"/>
  <c r="H138" i="40"/>
  <c r="AA137" i="40"/>
  <c r="X137" i="40"/>
  <c r="W137" i="40"/>
  <c r="U137" i="40"/>
  <c r="T137" i="40"/>
  <c r="R137" i="40"/>
  <c r="O137" i="40"/>
  <c r="L137" i="40"/>
  <c r="I137" i="40"/>
  <c r="H137" i="40"/>
  <c r="AA136" i="40"/>
  <c r="Z136" i="40"/>
  <c r="Z231" i="40" s="1"/>
  <c r="X136" i="40"/>
  <c r="W136" i="40"/>
  <c r="W231" i="40" s="1"/>
  <c r="U136" i="40"/>
  <c r="T136" i="40"/>
  <c r="T231" i="40" s="1"/>
  <c r="R136" i="40"/>
  <c r="Q136" i="40"/>
  <c r="Q231" i="40" s="1"/>
  <c r="O136" i="40"/>
  <c r="N136" i="40"/>
  <c r="L136" i="40"/>
  <c r="K136" i="40"/>
  <c r="K231" i="40" s="1"/>
  <c r="I136" i="40"/>
  <c r="H136" i="40"/>
  <c r="Q137" i="40" s="1"/>
  <c r="Q232" i="40" s="1"/>
  <c r="AA135" i="40"/>
  <c r="X135" i="40"/>
  <c r="W135" i="40"/>
  <c r="U135" i="40"/>
  <c r="T135" i="40"/>
  <c r="R135" i="40"/>
  <c r="O135" i="40"/>
  <c r="L135" i="40"/>
  <c r="I135" i="40"/>
  <c r="H135" i="40"/>
  <c r="AA134" i="40"/>
  <c r="Z134" i="40"/>
  <c r="Z228" i="40" s="1"/>
  <c r="X134" i="40"/>
  <c r="W134" i="40"/>
  <c r="W228" i="40" s="1"/>
  <c r="U134" i="40"/>
  <c r="T134" i="40"/>
  <c r="T228" i="40" s="1"/>
  <c r="R134" i="40"/>
  <c r="Q134" i="40"/>
  <c r="Q228" i="40" s="1"/>
  <c r="O134" i="40"/>
  <c r="N134" i="40"/>
  <c r="L134" i="40"/>
  <c r="K134" i="40"/>
  <c r="K135" i="40" s="1"/>
  <c r="I134" i="40"/>
  <c r="H134" i="40"/>
  <c r="Q135" i="40" s="1"/>
  <c r="Q229" i="40" s="1"/>
  <c r="AA133" i="40"/>
  <c r="Z133" i="40"/>
  <c r="X133" i="40"/>
  <c r="W133" i="40"/>
  <c r="U133" i="40"/>
  <c r="T133" i="40"/>
  <c r="R133" i="40"/>
  <c r="Q133" i="40"/>
  <c r="O133" i="40"/>
  <c r="N133" i="40"/>
  <c r="L133" i="40"/>
  <c r="K133" i="40"/>
  <c r="I133" i="40"/>
  <c r="H133" i="40"/>
  <c r="AA132" i="40"/>
  <c r="Z132" i="40"/>
  <c r="X132" i="40"/>
  <c r="W132" i="40"/>
  <c r="U132" i="40"/>
  <c r="T132" i="40"/>
  <c r="R132" i="40"/>
  <c r="Q132" i="40"/>
  <c r="O132" i="40"/>
  <c r="N132" i="40"/>
  <c r="L132" i="40"/>
  <c r="K132" i="40"/>
  <c r="I132" i="40"/>
  <c r="H132" i="40"/>
  <c r="AA131" i="40"/>
  <c r="Z131" i="40"/>
  <c r="X131" i="40"/>
  <c r="W131" i="40"/>
  <c r="U131" i="40"/>
  <c r="T131" i="40"/>
  <c r="R131" i="40"/>
  <c r="Q131" i="40"/>
  <c r="O131" i="40"/>
  <c r="N131" i="40"/>
  <c r="L131" i="40"/>
  <c r="K131" i="40"/>
  <c r="I131" i="40"/>
  <c r="H131" i="40"/>
  <c r="AA130" i="40"/>
  <c r="X130" i="40"/>
  <c r="W130" i="40"/>
  <c r="U130" i="40"/>
  <c r="T130" i="40"/>
  <c r="L130" i="40"/>
  <c r="K130" i="40"/>
  <c r="I130" i="40"/>
  <c r="H130" i="40"/>
  <c r="AA129" i="40"/>
  <c r="X129" i="40"/>
  <c r="W129" i="40"/>
  <c r="U129" i="40"/>
  <c r="T129" i="40"/>
  <c r="L129" i="40"/>
  <c r="K129" i="40"/>
  <c r="I129" i="40"/>
  <c r="H129" i="40"/>
  <c r="Z130" i="40" s="1"/>
  <c r="AA128" i="40"/>
  <c r="X128" i="40"/>
  <c r="W128" i="40"/>
  <c r="U128" i="40"/>
  <c r="T128" i="40"/>
  <c r="L128" i="40"/>
  <c r="K128" i="40"/>
  <c r="I128" i="40"/>
  <c r="H128" i="40"/>
  <c r="Q129" i="40" s="1"/>
  <c r="AA127" i="40"/>
  <c r="X127" i="40"/>
  <c r="W127" i="40"/>
  <c r="U127" i="40"/>
  <c r="T127" i="40"/>
  <c r="L127" i="40"/>
  <c r="K127" i="40"/>
  <c r="I127" i="40"/>
  <c r="H127" i="40"/>
  <c r="Z128" i="40" s="1"/>
  <c r="AA126" i="40"/>
  <c r="X126" i="40"/>
  <c r="W126" i="40"/>
  <c r="U126" i="40"/>
  <c r="T126" i="40"/>
  <c r="L126" i="40"/>
  <c r="K126" i="40"/>
  <c r="I126" i="40"/>
  <c r="H126" i="40"/>
  <c r="Q127" i="40" s="1"/>
  <c r="Q223" i="40" s="1"/>
  <c r="AA125" i="40"/>
  <c r="Z125" i="40"/>
  <c r="Z221" i="40" s="1"/>
  <c r="X125" i="40"/>
  <c r="W125" i="40"/>
  <c r="W221" i="40" s="1"/>
  <c r="U125" i="40"/>
  <c r="T125" i="40"/>
  <c r="T221" i="40" s="1"/>
  <c r="Q125" i="40"/>
  <c r="Q221" i="40" s="1"/>
  <c r="N125" i="40"/>
  <c r="L125" i="40"/>
  <c r="K125" i="40"/>
  <c r="K221" i="40" s="1"/>
  <c r="I125" i="40"/>
  <c r="H125" i="40"/>
  <c r="Z126" i="40" s="1"/>
  <c r="AA124" i="40"/>
  <c r="Z124" i="40"/>
  <c r="X124" i="40"/>
  <c r="W124" i="40"/>
  <c r="U124" i="40"/>
  <c r="T124" i="40"/>
  <c r="R124" i="40"/>
  <c r="Q124" i="40"/>
  <c r="O124" i="40"/>
  <c r="N124" i="40"/>
  <c r="L124" i="40"/>
  <c r="K124" i="40"/>
  <c r="I124" i="40"/>
  <c r="H124" i="40"/>
  <c r="AA123" i="40"/>
  <c r="Z123" i="40"/>
  <c r="X123" i="40"/>
  <c r="W123" i="40"/>
  <c r="U123" i="40"/>
  <c r="T123" i="40"/>
  <c r="R123" i="40"/>
  <c r="Q123" i="40"/>
  <c r="O123" i="40"/>
  <c r="N123" i="40"/>
  <c r="L123" i="40"/>
  <c r="K123" i="40"/>
  <c r="I123" i="40"/>
  <c r="H123" i="40"/>
  <c r="AA122" i="40"/>
  <c r="Z122" i="40"/>
  <c r="X122" i="40"/>
  <c r="W122" i="40"/>
  <c r="U122" i="40"/>
  <c r="T122" i="40"/>
  <c r="R122" i="40"/>
  <c r="Q122" i="40"/>
  <c r="O122" i="40"/>
  <c r="N122" i="40"/>
  <c r="L122" i="40"/>
  <c r="K122" i="40"/>
  <c r="I122" i="40"/>
  <c r="H122" i="40"/>
  <c r="AA121" i="40"/>
  <c r="Z121" i="40"/>
  <c r="X121" i="40"/>
  <c r="W121" i="40"/>
  <c r="U121" i="40"/>
  <c r="T121" i="40"/>
  <c r="R121" i="40"/>
  <c r="Q121" i="40"/>
  <c r="O121" i="40"/>
  <c r="N121" i="40"/>
  <c r="L121" i="40"/>
  <c r="K121" i="40"/>
  <c r="I121" i="40"/>
  <c r="H121" i="40"/>
  <c r="Z120" i="40"/>
  <c r="W120" i="40"/>
  <c r="T120" i="40"/>
  <c r="R120" i="40"/>
  <c r="Q120" i="40"/>
  <c r="O120" i="40"/>
  <c r="N120" i="40"/>
  <c r="L120" i="40"/>
  <c r="K120" i="40"/>
  <c r="I120" i="40"/>
  <c r="H120" i="40"/>
  <c r="AA114" i="40"/>
  <c r="Z114" i="40"/>
  <c r="X114" i="40"/>
  <c r="W114" i="40"/>
  <c r="U114" i="40"/>
  <c r="T114" i="40"/>
  <c r="R114" i="40"/>
  <c r="Q114" i="40"/>
  <c r="O114" i="40"/>
  <c r="N114" i="40"/>
  <c r="L114" i="40"/>
  <c r="K114" i="40"/>
  <c r="I114" i="40"/>
  <c r="H114" i="40"/>
  <c r="AA113" i="40"/>
  <c r="Z113" i="40"/>
  <c r="X113" i="40"/>
  <c r="W113" i="40"/>
  <c r="U113" i="40"/>
  <c r="T113" i="40"/>
  <c r="R113" i="40"/>
  <c r="Q113" i="40"/>
  <c r="O113" i="40"/>
  <c r="N113" i="40"/>
  <c r="L113" i="40"/>
  <c r="K113" i="40"/>
  <c r="I113" i="40"/>
  <c r="H113" i="40"/>
  <c r="AA112" i="40"/>
  <c r="Z112" i="40"/>
  <c r="X112" i="40"/>
  <c r="W112" i="40"/>
  <c r="U112" i="40"/>
  <c r="T112" i="40"/>
  <c r="R112" i="40"/>
  <c r="Q112" i="40"/>
  <c r="O112" i="40"/>
  <c r="N112" i="40"/>
  <c r="L112" i="40"/>
  <c r="K112" i="40"/>
  <c r="I112" i="40"/>
  <c r="H112" i="40"/>
  <c r="AA111" i="40"/>
  <c r="Z111" i="40"/>
  <c r="X111" i="40"/>
  <c r="W111" i="40"/>
  <c r="U111" i="40"/>
  <c r="T111" i="40"/>
  <c r="R111" i="40"/>
  <c r="Q111" i="40"/>
  <c r="O111" i="40"/>
  <c r="N111" i="40"/>
  <c r="L111" i="40"/>
  <c r="K111" i="40"/>
  <c r="I111" i="40"/>
  <c r="H111" i="40"/>
  <c r="AA110" i="40"/>
  <c r="Z110" i="40"/>
  <c r="X110" i="40"/>
  <c r="W110" i="40"/>
  <c r="U110" i="40"/>
  <c r="T110" i="40"/>
  <c r="R110" i="40"/>
  <c r="Q110" i="40"/>
  <c r="O110" i="40"/>
  <c r="N110" i="40"/>
  <c r="L110" i="40"/>
  <c r="K110" i="40"/>
  <c r="I110" i="40"/>
  <c r="H110" i="40"/>
  <c r="AA109" i="40"/>
  <c r="Z109" i="40"/>
  <c r="X109" i="40"/>
  <c r="W109" i="40"/>
  <c r="U109" i="40"/>
  <c r="T109" i="40"/>
  <c r="R109" i="40"/>
  <c r="Q109" i="40"/>
  <c r="O109" i="40"/>
  <c r="N109" i="40"/>
  <c r="L109" i="40"/>
  <c r="K109" i="40"/>
  <c r="I109" i="40"/>
  <c r="H109" i="40"/>
  <c r="AA108" i="40"/>
  <c r="Z108" i="40"/>
  <c r="X108" i="40"/>
  <c r="W108" i="40"/>
  <c r="U108" i="40"/>
  <c r="T108" i="40"/>
  <c r="R108" i="40"/>
  <c r="Q108" i="40"/>
  <c r="O108" i="40"/>
  <c r="N108" i="40"/>
  <c r="L108" i="40"/>
  <c r="K108" i="40"/>
  <c r="I108" i="40"/>
  <c r="H108" i="40"/>
  <c r="AA107" i="40"/>
  <c r="Z107" i="40"/>
  <c r="X107" i="40"/>
  <c r="W107" i="40"/>
  <c r="U107" i="40"/>
  <c r="T107" i="40"/>
  <c r="R107" i="40"/>
  <c r="Q107" i="40"/>
  <c r="O107" i="40"/>
  <c r="N107" i="40"/>
  <c r="L107" i="40"/>
  <c r="K107" i="40"/>
  <c r="I107" i="40"/>
  <c r="H107" i="40"/>
  <c r="AA106" i="40"/>
  <c r="Z106" i="40"/>
  <c r="X106" i="40"/>
  <c r="W106" i="40"/>
  <c r="U106" i="40"/>
  <c r="T106" i="40"/>
  <c r="R106" i="40"/>
  <c r="Q106" i="40"/>
  <c r="O106" i="40"/>
  <c r="N106" i="40"/>
  <c r="L106" i="40"/>
  <c r="K106" i="40"/>
  <c r="I106" i="40"/>
  <c r="H106" i="40"/>
  <c r="AA105" i="40"/>
  <c r="Z105" i="40"/>
  <c r="X105" i="40"/>
  <c r="W105" i="40"/>
  <c r="U105" i="40"/>
  <c r="T105" i="40"/>
  <c r="R105" i="40"/>
  <c r="Q105" i="40"/>
  <c r="O105" i="40"/>
  <c r="N105" i="40"/>
  <c r="L105" i="40"/>
  <c r="K105" i="40"/>
  <c r="I105" i="40"/>
  <c r="H105" i="40"/>
  <c r="Z104" i="40"/>
  <c r="W104" i="40"/>
  <c r="T104" i="40"/>
  <c r="R104" i="40"/>
  <c r="Q104" i="40"/>
  <c r="O104" i="40"/>
  <c r="N104" i="40"/>
  <c r="L104" i="40"/>
  <c r="K104" i="40"/>
  <c r="I104" i="40"/>
  <c r="H104" i="40"/>
  <c r="AA98" i="40"/>
  <c r="Z98" i="40"/>
  <c r="X98" i="40"/>
  <c r="W98" i="40"/>
  <c r="U98" i="40"/>
  <c r="T98" i="40"/>
  <c r="R98" i="40"/>
  <c r="Q98" i="40"/>
  <c r="O98" i="40"/>
  <c r="N98" i="40"/>
  <c r="L98" i="40"/>
  <c r="K98" i="40"/>
  <c r="I98" i="40"/>
  <c r="H98" i="40"/>
  <c r="AA97" i="40"/>
  <c r="Z97" i="40"/>
  <c r="X97" i="40"/>
  <c r="W97" i="40"/>
  <c r="U97" i="40"/>
  <c r="T97" i="40"/>
  <c r="R97" i="40"/>
  <c r="Q97" i="40"/>
  <c r="O97" i="40"/>
  <c r="N97" i="40"/>
  <c r="L97" i="40"/>
  <c r="K97" i="40"/>
  <c r="I97" i="40"/>
  <c r="H97" i="40"/>
  <c r="AA96" i="40"/>
  <c r="Z96" i="40"/>
  <c r="X96" i="40"/>
  <c r="W96" i="40"/>
  <c r="U96" i="40"/>
  <c r="T96" i="40"/>
  <c r="R96" i="40"/>
  <c r="O96" i="40"/>
  <c r="L96" i="40"/>
  <c r="K96" i="40"/>
  <c r="I96" i="40"/>
  <c r="H96" i="40"/>
  <c r="AA95" i="40"/>
  <c r="Z95" i="40"/>
  <c r="X95" i="40"/>
  <c r="W95" i="40"/>
  <c r="U95" i="40"/>
  <c r="T95" i="40"/>
  <c r="R95" i="40"/>
  <c r="O95" i="40"/>
  <c r="L95" i="40"/>
  <c r="K95" i="40"/>
  <c r="I95" i="40"/>
  <c r="H95" i="40"/>
  <c r="AA94" i="40"/>
  <c r="Z94" i="40"/>
  <c r="Z216" i="40" s="1"/>
  <c r="X94" i="40"/>
  <c r="W94" i="40"/>
  <c r="W216" i="40" s="1"/>
  <c r="U94" i="40"/>
  <c r="T94" i="40"/>
  <c r="T216" i="40" s="1"/>
  <c r="R94" i="40"/>
  <c r="Q94" i="40"/>
  <c r="Q216" i="40" s="1"/>
  <c r="O94" i="40"/>
  <c r="N94" i="40"/>
  <c r="L94" i="40"/>
  <c r="K94" i="40"/>
  <c r="K216" i="40" s="1"/>
  <c r="I94" i="40"/>
  <c r="H94" i="40"/>
  <c r="H216" i="40" s="1"/>
  <c r="AA93" i="40"/>
  <c r="Z93" i="40"/>
  <c r="X93" i="40"/>
  <c r="W93" i="40"/>
  <c r="U93" i="40"/>
  <c r="T93" i="40"/>
  <c r="R93" i="40"/>
  <c r="O93" i="40"/>
  <c r="L93" i="40"/>
  <c r="K93" i="40"/>
  <c r="I93" i="40"/>
  <c r="H93" i="40"/>
  <c r="AA92" i="40"/>
  <c r="Z92" i="40"/>
  <c r="X92" i="40"/>
  <c r="W92" i="40"/>
  <c r="U92" i="40"/>
  <c r="T92" i="40"/>
  <c r="R92" i="40"/>
  <c r="O92" i="40"/>
  <c r="L92" i="40"/>
  <c r="K92" i="40"/>
  <c r="I92" i="40"/>
  <c r="H92" i="40"/>
  <c r="AA91" i="40"/>
  <c r="Z91" i="40"/>
  <c r="Z212" i="40" s="1"/>
  <c r="X91" i="40"/>
  <c r="W91" i="40"/>
  <c r="W212" i="40" s="1"/>
  <c r="U91" i="40"/>
  <c r="T91" i="40"/>
  <c r="T212" i="40" s="1"/>
  <c r="R91" i="40"/>
  <c r="Q91" i="40"/>
  <c r="Q212" i="40" s="1"/>
  <c r="O91" i="40"/>
  <c r="N91" i="40"/>
  <c r="L91" i="40"/>
  <c r="K91" i="40"/>
  <c r="K212" i="40" s="1"/>
  <c r="I91" i="40"/>
  <c r="H91" i="40"/>
  <c r="H212" i="40" s="1"/>
  <c r="AA90" i="40"/>
  <c r="Z90" i="40"/>
  <c r="X90" i="40"/>
  <c r="W90" i="40"/>
  <c r="U90" i="40"/>
  <c r="T90" i="40"/>
  <c r="R90" i="40"/>
  <c r="Q90" i="40"/>
  <c r="O90" i="40"/>
  <c r="N90" i="40"/>
  <c r="L90" i="40"/>
  <c r="K90" i="40"/>
  <c r="I90" i="40"/>
  <c r="H90" i="40"/>
  <c r="AA89" i="40"/>
  <c r="Z89" i="40"/>
  <c r="X89" i="40"/>
  <c r="W89" i="40"/>
  <c r="U89" i="40"/>
  <c r="T89" i="40"/>
  <c r="R89" i="40"/>
  <c r="Q89" i="40"/>
  <c r="O89" i="40"/>
  <c r="N89" i="40"/>
  <c r="L89" i="40"/>
  <c r="K89" i="40"/>
  <c r="I89" i="40"/>
  <c r="H89" i="40"/>
  <c r="AA88" i="40"/>
  <c r="Z88" i="40"/>
  <c r="X88" i="40"/>
  <c r="W88" i="40"/>
  <c r="U88" i="40"/>
  <c r="T88" i="40"/>
  <c r="R88" i="40"/>
  <c r="Q88" i="40"/>
  <c r="O88" i="40"/>
  <c r="N88" i="40"/>
  <c r="L88" i="40"/>
  <c r="K88" i="40"/>
  <c r="I88" i="40"/>
  <c r="H88" i="40"/>
  <c r="AA87" i="40"/>
  <c r="Z87" i="40"/>
  <c r="X87" i="40"/>
  <c r="W87" i="40"/>
  <c r="U87" i="40"/>
  <c r="T87" i="40"/>
  <c r="R87" i="40"/>
  <c r="Q87" i="40"/>
  <c r="O87" i="40"/>
  <c r="N87" i="40"/>
  <c r="L87" i="40"/>
  <c r="K87" i="40"/>
  <c r="I87" i="40"/>
  <c r="H87" i="40"/>
  <c r="AA86" i="40"/>
  <c r="Z86" i="40"/>
  <c r="X86" i="40"/>
  <c r="W86" i="40"/>
  <c r="U86" i="40"/>
  <c r="T86" i="40"/>
  <c r="R86" i="40"/>
  <c r="Q86" i="40"/>
  <c r="O86" i="40"/>
  <c r="N86" i="40"/>
  <c r="L86" i="40"/>
  <c r="K86" i="40"/>
  <c r="I86" i="40"/>
  <c r="H86" i="40"/>
  <c r="AA85" i="40"/>
  <c r="Z85" i="40"/>
  <c r="X85" i="40"/>
  <c r="W85" i="40"/>
  <c r="U85" i="40"/>
  <c r="T85" i="40"/>
  <c r="R85" i="40"/>
  <c r="Q85" i="40"/>
  <c r="O85" i="40"/>
  <c r="N85" i="40"/>
  <c r="L85" i="40"/>
  <c r="K85" i="40"/>
  <c r="I85" i="40"/>
  <c r="H85" i="40"/>
  <c r="AA84" i="40"/>
  <c r="Z84" i="40"/>
  <c r="X84" i="40"/>
  <c r="W84" i="40"/>
  <c r="U84" i="40"/>
  <c r="T84" i="40"/>
  <c r="R84" i="40"/>
  <c r="Q84" i="40"/>
  <c r="O84" i="40"/>
  <c r="N84" i="40"/>
  <c r="L84" i="40"/>
  <c r="K84" i="40"/>
  <c r="I84" i="40"/>
  <c r="H84" i="40"/>
  <c r="R83" i="40"/>
  <c r="Q83" i="40"/>
  <c r="O83" i="40"/>
  <c r="N83" i="40"/>
  <c r="R82" i="40"/>
  <c r="Q82" i="40"/>
  <c r="O82" i="40"/>
  <c r="N82" i="40"/>
  <c r="R81" i="40"/>
  <c r="Q81" i="40"/>
  <c r="O81" i="40"/>
  <c r="N81" i="40"/>
  <c r="AA80" i="40"/>
  <c r="Z80" i="40"/>
  <c r="X80" i="40"/>
  <c r="W80" i="40"/>
  <c r="U80" i="40"/>
  <c r="T80" i="40"/>
  <c r="Q80" i="40"/>
  <c r="L80" i="40"/>
  <c r="K80" i="40"/>
  <c r="I80" i="40"/>
  <c r="H80" i="40"/>
  <c r="AA79" i="40"/>
  <c r="Z79" i="40"/>
  <c r="X79" i="40"/>
  <c r="W79" i="40"/>
  <c r="U79" i="40"/>
  <c r="T79" i="40"/>
  <c r="Q79" i="40"/>
  <c r="L79" i="40"/>
  <c r="K79" i="40"/>
  <c r="I79" i="40"/>
  <c r="H79" i="40"/>
  <c r="AA78" i="40"/>
  <c r="Z78" i="40"/>
  <c r="X78" i="40"/>
  <c r="W78" i="40"/>
  <c r="U78" i="40"/>
  <c r="T78" i="40"/>
  <c r="Q78" i="40"/>
  <c r="L78" i="40"/>
  <c r="K78" i="40"/>
  <c r="I78" i="40"/>
  <c r="H78" i="40"/>
  <c r="AA77" i="40"/>
  <c r="Z77" i="40"/>
  <c r="X77" i="40"/>
  <c r="W77" i="40"/>
  <c r="U77" i="40"/>
  <c r="T77" i="40"/>
  <c r="Q77" i="40"/>
  <c r="Q207" i="40" s="1"/>
  <c r="L77" i="40"/>
  <c r="K77" i="40"/>
  <c r="I77" i="40"/>
  <c r="H77" i="40"/>
  <c r="AA76" i="40"/>
  <c r="Z76" i="40"/>
  <c r="X76" i="40"/>
  <c r="W76" i="40"/>
  <c r="U76" i="40"/>
  <c r="T76" i="40"/>
  <c r="Q76" i="40"/>
  <c r="Q206" i="40" s="1"/>
  <c r="L76" i="40"/>
  <c r="K76" i="40"/>
  <c r="I76" i="40"/>
  <c r="H76" i="40"/>
  <c r="AA75" i="40"/>
  <c r="Z75" i="40"/>
  <c r="Z205" i="40" s="1"/>
  <c r="X75" i="40"/>
  <c r="W75" i="40"/>
  <c r="W205" i="40" s="1"/>
  <c r="U75" i="40"/>
  <c r="T75" i="40"/>
  <c r="T205" i="40" s="1"/>
  <c r="Q75" i="40"/>
  <c r="Q205" i="40" s="1"/>
  <c r="N75" i="40"/>
  <c r="L75" i="40"/>
  <c r="K75" i="40"/>
  <c r="K205" i="40" s="1"/>
  <c r="I75" i="40"/>
  <c r="H75" i="40"/>
  <c r="H205" i="40" s="1"/>
  <c r="AA74" i="40"/>
  <c r="Z74" i="40"/>
  <c r="X74" i="40"/>
  <c r="W74" i="40"/>
  <c r="U74" i="40"/>
  <c r="T74" i="40"/>
  <c r="R74" i="40"/>
  <c r="Q74" i="40"/>
  <c r="O74" i="40"/>
  <c r="N74" i="40"/>
  <c r="L74" i="40"/>
  <c r="K74" i="40"/>
  <c r="I74" i="40"/>
  <c r="H74" i="40"/>
  <c r="AA73" i="40"/>
  <c r="Z73" i="40"/>
  <c r="X73" i="40"/>
  <c r="W73" i="40"/>
  <c r="U73" i="40"/>
  <c r="T73" i="40"/>
  <c r="R73" i="40"/>
  <c r="Q73" i="40"/>
  <c r="O73" i="40"/>
  <c r="N73" i="40"/>
  <c r="L73" i="40"/>
  <c r="K73" i="40"/>
  <c r="I73" i="40"/>
  <c r="H73" i="40"/>
  <c r="AA72" i="40"/>
  <c r="Z72" i="40"/>
  <c r="X72" i="40"/>
  <c r="W72" i="40"/>
  <c r="U72" i="40"/>
  <c r="T72" i="40"/>
  <c r="R72" i="40"/>
  <c r="Q72" i="40"/>
  <c r="O72" i="40"/>
  <c r="N72" i="40"/>
  <c r="L72" i="40"/>
  <c r="K72" i="40"/>
  <c r="I72" i="40"/>
  <c r="H72" i="40"/>
  <c r="AA71" i="40"/>
  <c r="Z71" i="40"/>
  <c r="X71" i="40"/>
  <c r="W71" i="40"/>
  <c r="U71" i="40"/>
  <c r="T71" i="40"/>
  <c r="R71" i="40"/>
  <c r="Q71" i="40"/>
  <c r="O71" i="40"/>
  <c r="N71" i="40"/>
  <c r="L71" i="40"/>
  <c r="K71" i="40"/>
  <c r="I71" i="40"/>
  <c r="H71" i="40"/>
  <c r="AA70" i="40"/>
  <c r="Z70" i="40"/>
  <c r="X70" i="40"/>
  <c r="W70" i="40"/>
  <c r="U70" i="40"/>
  <c r="T70" i="40"/>
  <c r="R70" i="40"/>
  <c r="Q70" i="40"/>
  <c r="O70" i="40"/>
  <c r="N70" i="40"/>
  <c r="L70" i="40"/>
  <c r="K70" i="40"/>
  <c r="I70" i="40"/>
  <c r="H70" i="40"/>
  <c r="AA69" i="40"/>
  <c r="Z69" i="40"/>
  <c r="X69" i="40"/>
  <c r="W69" i="40"/>
  <c r="U69" i="40"/>
  <c r="T69" i="40"/>
  <c r="R69" i="40"/>
  <c r="Q69" i="40"/>
  <c r="O69" i="40"/>
  <c r="N69" i="40"/>
  <c r="L69" i="40"/>
  <c r="K69" i="40"/>
  <c r="I69" i="40"/>
  <c r="H69" i="40"/>
  <c r="AA68" i="40"/>
  <c r="Z68" i="40"/>
  <c r="X68" i="40"/>
  <c r="W68" i="40"/>
  <c r="U68" i="40"/>
  <c r="T68" i="40"/>
  <c r="R68" i="40"/>
  <c r="Q68" i="40"/>
  <c r="O68" i="40"/>
  <c r="N68" i="40"/>
  <c r="L68" i="40"/>
  <c r="K68" i="40"/>
  <c r="I68" i="40"/>
  <c r="H68" i="40"/>
  <c r="AA67" i="40"/>
  <c r="Z67" i="40"/>
  <c r="X67" i="40"/>
  <c r="W67" i="40"/>
  <c r="U67" i="40"/>
  <c r="T67" i="40"/>
  <c r="R67" i="40"/>
  <c r="Q67" i="40"/>
  <c r="O67" i="40"/>
  <c r="N67" i="40"/>
  <c r="L67" i="40"/>
  <c r="K67" i="40"/>
  <c r="I67" i="40"/>
  <c r="H67" i="40"/>
  <c r="AA66" i="40"/>
  <c r="Z66" i="40"/>
  <c r="X66" i="40"/>
  <c r="W66" i="40"/>
  <c r="U66" i="40"/>
  <c r="T66" i="40"/>
  <c r="R66" i="40"/>
  <c r="Q66" i="40"/>
  <c r="O66" i="40"/>
  <c r="N66" i="40"/>
  <c r="L66" i="40"/>
  <c r="K66" i="40"/>
  <c r="I66" i="40"/>
  <c r="H66" i="40"/>
  <c r="AA65" i="40"/>
  <c r="Z65" i="40"/>
  <c r="X65" i="40"/>
  <c r="W65" i="40"/>
  <c r="U65" i="40"/>
  <c r="T65" i="40"/>
  <c r="R65" i="40"/>
  <c r="Q65" i="40"/>
  <c r="O65" i="40"/>
  <c r="N65" i="40"/>
  <c r="L65" i="40"/>
  <c r="K65" i="40"/>
  <c r="I65" i="40"/>
  <c r="H65" i="40"/>
  <c r="AA64" i="40"/>
  <c r="Z64" i="40"/>
  <c r="X64" i="40"/>
  <c r="W64" i="40"/>
  <c r="U64" i="40"/>
  <c r="T64" i="40"/>
  <c r="R64" i="40"/>
  <c r="Q64" i="40"/>
  <c r="O64" i="40"/>
  <c r="N64" i="40"/>
  <c r="L64" i="40"/>
  <c r="K64" i="40"/>
  <c r="I64" i="40"/>
  <c r="H64" i="40"/>
  <c r="Z63" i="40"/>
  <c r="W63" i="40"/>
  <c r="T63" i="40"/>
  <c r="R63" i="40"/>
  <c r="Q63" i="40"/>
  <c r="O63" i="40"/>
  <c r="N63" i="40"/>
  <c r="L63" i="40"/>
  <c r="K63" i="40"/>
  <c r="I63" i="40"/>
  <c r="H63" i="40"/>
  <c r="AA57" i="40"/>
  <c r="Z57" i="40"/>
  <c r="X57" i="40"/>
  <c r="W57" i="40"/>
  <c r="U57" i="40"/>
  <c r="T57" i="40"/>
  <c r="R57" i="40"/>
  <c r="Q57" i="40"/>
  <c r="O57" i="40"/>
  <c r="N57" i="40"/>
  <c r="L57" i="40"/>
  <c r="K57" i="40"/>
  <c r="I57" i="40"/>
  <c r="H57" i="40"/>
  <c r="AA56" i="40"/>
  <c r="Z56" i="40"/>
  <c r="X56" i="40"/>
  <c r="W56" i="40"/>
  <c r="U56" i="40"/>
  <c r="T56" i="40"/>
  <c r="R56" i="40"/>
  <c r="Q56" i="40"/>
  <c r="O56" i="40"/>
  <c r="N56" i="40"/>
  <c r="L56" i="40"/>
  <c r="K56" i="40"/>
  <c r="I56" i="40"/>
  <c r="H56" i="40"/>
  <c r="AA55" i="40"/>
  <c r="Z55" i="40"/>
  <c r="X55" i="40"/>
  <c r="W55" i="40"/>
  <c r="U55" i="40"/>
  <c r="T55" i="40"/>
  <c r="R55" i="40"/>
  <c r="O55" i="40"/>
  <c r="L55" i="40"/>
  <c r="K55" i="40"/>
  <c r="I55" i="40"/>
  <c r="H55" i="40"/>
  <c r="AA54" i="40"/>
  <c r="Z54" i="40"/>
  <c r="X54" i="40"/>
  <c r="W54" i="40"/>
  <c r="U54" i="40"/>
  <c r="T54" i="40"/>
  <c r="R54" i="40"/>
  <c r="O54" i="40"/>
  <c r="L54" i="40"/>
  <c r="K54" i="40"/>
  <c r="I54" i="40"/>
  <c r="H54" i="40"/>
  <c r="Q55" i="40" s="1"/>
  <c r="AA53" i="40"/>
  <c r="Z53" i="40"/>
  <c r="Z200" i="40" s="1"/>
  <c r="X53" i="40"/>
  <c r="W53" i="40"/>
  <c r="W200" i="40" s="1"/>
  <c r="U53" i="40"/>
  <c r="T53" i="40"/>
  <c r="T200" i="40" s="1"/>
  <c r="R53" i="40"/>
  <c r="Q53" i="40"/>
  <c r="Q200" i="40" s="1"/>
  <c r="O53" i="40"/>
  <c r="N53" i="40"/>
  <c r="L53" i="40"/>
  <c r="K53" i="40"/>
  <c r="K200" i="40" s="1"/>
  <c r="I53" i="40"/>
  <c r="H53" i="40"/>
  <c r="Q54" i="40" s="1"/>
  <c r="AA52" i="40"/>
  <c r="Z52" i="40"/>
  <c r="X52" i="40"/>
  <c r="W52" i="40"/>
  <c r="U52" i="40"/>
  <c r="T52" i="40"/>
  <c r="R52" i="40"/>
  <c r="Q52" i="40"/>
  <c r="O52" i="40"/>
  <c r="L52" i="40"/>
  <c r="K52" i="40"/>
  <c r="I52" i="40"/>
  <c r="H52" i="40"/>
  <c r="AA51" i="40"/>
  <c r="Z51" i="40"/>
  <c r="X51" i="40"/>
  <c r="W51" i="40"/>
  <c r="U51" i="40"/>
  <c r="T51" i="40"/>
  <c r="R51" i="40"/>
  <c r="Q51" i="40"/>
  <c r="O51" i="40"/>
  <c r="L51" i="40"/>
  <c r="K51" i="40"/>
  <c r="I51" i="40"/>
  <c r="H51" i="40"/>
  <c r="AA50" i="40"/>
  <c r="Z50" i="40"/>
  <c r="Z196" i="40" s="1"/>
  <c r="X50" i="40"/>
  <c r="W50" i="40"/>
  <c r="W196" i="40" s="1"/>
  <c r="U50" i="40"/>
  <c r="T50" i="40"/>
  <c r="T196" i="40" s="1"/>
  <c r="R50" i="40"/>
  <c r="Q50" i="40"/>
  <c r="Q196" i="40" s="1"/>
  <c r="O50" i="40"/>
  <c r="N50" i="40"/>
  <c r="L50" i="40"/>
  <c r="K50" i="40"/>
  <c r="K196" i="40" s="1"/>
  <c r="I50" i="40"/>
  <c r="H50" i="40"/>
  <c r="H196" i="40" s="1"/>
  <c r="AA49" i="40"/>
  <c r="Z49" i="40"/>
  <c r="X49" i="40"/>
  <c r="W49" i="40"/>
  <c r="U49" i="40"/>
  <c r="T49" i="40"/>
  <c r="R49" i="40"/>
  <c r="Q49" i="40"/>
  <c r="O49" i="40"/>
  <c r="N49" i="40"/>
  <c r="L49" i="40"/>
  <c r="K49" i="40"/>
  <c r="I49" i="40"/>
  <c r="H49" i="40"/>
  <c r="AA48" i="40"/>
  <c r="Z48" i="40"/>
  <c r="X48" i="40"/>
  <c r="W48" i="40"/>
  <c r="U48" i="40"/>
  <c r="T48" i="40"/>
  <c r="R48" i="40"/>
  <c r="Q48" i="40"/>
  <c r="O48" i="40"/>
  <c r="N48" i="40"/>
  <c r="L48" i="40"/>
  <c r="K48" i="40"/>
  <c r="I48" i="40"/>
  <c r="H48" i="40"/>
  <c r="AA47" i="40"/>
  <c r="Z47" i="40"/>
  <c r="X47" i="40"/>
  <c r="W47" i="40"/>
  <c r="U47" i="40"/>
  <c r="T47" i="40"/>
  <c r="R47" i="40"/>
  <c r="Q47" i="40"/>
  <c r="O47" i="40"/>
  <c r="N47" i="40"/>
  <c r="L47" i="40"/>
  <c r="K47" i="40"/>
  <c r="I47" i="40"/>
  <c r="H47" i="40"/>
  <c r="AA46" i="40"/>
  <c r="Z46" i="40"/>
  <c r="X46" i="40"/>
  <c r="W46" i="40"/>
  <c r="U46" i="40"/>
  <c r="T46" i="40"/>
  <c r="R46" i="40"/>
  <c r="Q46" i="40"/>
  <c r="O46" i="40"/>
  <c r="N46" i="40"/>
  <c r="L46" i="40"/>
  <c r="K46" i="40"/>
  <c r="I46" i="40"/>
  <c r="H46" i="40"/>
  <c r="AA45" i="40"/>
  <c r="Z45" i="40"/>
  <c r="X45" i="40"/>
  <c r="W45" i="40"/>
  <c r="U45" i="40"/>
  <c r="T45" i="40"/>
  <c r="R45" i="40"/>
  <c r="Q45" i="40"/>
  <c r="O45" i="40"/>
  <c r="N45" i="40"/>
  <c r="L45" i="40"/>
  <c r="K45" i="40"/>
  <c r="I45" i="40"/>
  <c r="H45" i="40"/>
  <c r="AA44" i="40"/>
  <c r="Z44" i="40"/>
  <c r="X44" i="40"/>
  <c r="W44" i="40"/>
  <c r="U44" i="40"/>
  <c r="T44" i="40"/>
  <c r="Q44" i="40"/>
  <c r="L44" i="40"/>
  <c r="K44" i="40"/>
  <c r="I44" i="40"/>
  <c r="H44" i="40"/>
  <c r="AA43" i="40"/>
  <c r="Z43" i="40"/>
  <c r="X43" i="40"/>
  <c r="W43" i="40"/>
  <c r="U43" i="40"/>
  <c r="T43" i="40"/>
  <c r="Q43" i="40"/>
  <c r="L43" i="40"/>
  <c r="K43" i="40"/>
  <c r="I43" i="40"/>
  <c r="H43" i="40"/>
  <c r="AA42" i="40"/>
  <c r="Z42" i="40"/>
  <c r="X42" i="40"/>
  <c r="W42" i="40"/>
  <c r="U42" i="40"/>
  <c r="T42" i="40"/>
  <c r="Q42" i="40"/>
  <c r="L42" i="40"/>
  <c r="K42" i="40"/>
  <c r="I42" i="40"/>
  <c r="H42" i="40"/>
  <c r="AA41" i="40"/>
  <c r="Z41" i="40"/>
  <c r="X41" i="40"/>
  <c r="W41" i="40"/>
  <c r="U41" i="40"/>
  <c r="T41" i="40"/>
  <c r="Q41" i="40"/>
  <c r="Q191" i="40" s="1"/>
  <c r="L41" i="40"/>
  <c r="K41" i="40"/>
  <c r="I41" i="40"/>
  <c r="H41" i="40"/>
  <c r="AA40" i="40"/>
  <c r="Z40" i="40"/>
  <c r="X40" i="40"/>
  <c r="W40" i="40"/>
  <c r="U40" i="40"/>
  <c r="T40" i="40"/>
  <c r="Q40" i="40"/>
  <c r="Q190" i="40" s="1"/>
  <c r="L40" i="40"/>
  <c r="K40" i="40"/>
  <c r="I40" i="40"/>
  <c r="H40" i="40"/>
  <c r="AA39" i="40"/>
  <c r="Z39" i="40"/>
  <c r="Z189" i="40" s="1"/>
  <c r="X39" i="40"/>
  <c r="W39" i="40"/>
  <c r="W189" i="40" s="1"/>
  <c r="U39" i="40"/>
  <c r="T39" i="40"/>
  <c r="T189" i="40" s="1"/>
  <c r="Q39" i="40"/>
  <c r="Q189" i="40" s="1"/>
  <c r="N39" i="40"/>
  <c r="L39" i="40"/>
  <c r="K39" i="40"/>
  <c r="K189" i="40" s="1"/>
  <c r="I39" i="40"/>
  <c r="H39" i="40"/>
  <c r="H189" i="40" s="1"/>
  <c r="AA38" i="40"/>
  <c r="Z38" i="40"/>
  <c r="X38" i="40"/>
  <c r="W38" i="40"/>
  <c r="U38" i="40"/>
  <c r="T38" i="40"/>
  <c r="R38" i="40"/>
  <c r="Q38" i="40"/>
  <c r="O38" i="40"/>
  <c r="N38" i="40"/>
  <c r="L38" i="40"/>
  <c r="K38" i="40"/>
  <c r="I38" i="40"/>
  <c r="H38" i="40"/>
  <c r="AA37" i="40"/>
  <c r="Z37" i="40"/>
  <c r="X37" i="40"/>
  <c r="W37" i="40"/>
  <c r="U37" i="40"/>
  <c r="T37" i="40"/>
  <c r="R37" i="40"/>
  <c r="Q37" i="40"/>
  <c r="O37" i="40"/>
  <c r="N37" i="40"/>
  <c r="L37" i="40"/>
  <c r="K37" i="40"/>
  <c r="I37" i="40"/>
  <c r="H37" i="40"/>
  <c r="AA36" i="40"/>
  <c r="Z36" i="40"/>
  <c r="X36" i="40"/>
  <c r="W36" i="40"/>
  <c r="U36" i="40"/>
  <c r="T36" i="40"/>
  <c r="R36" i="40"/>
  <c r="Q36" i="40"/>
  <c r="O36" i="40"/>
  <c r="N36" i="40"/>
  <c r="L36" i="40"/>
  <c r="K36" i="40"/>
  <c r="I36" i="40"/>
  <c r="H36" i="40"/>
  <c r="AA35" i="40"/>
  <c r="Z35" i="40"/>
  <c r="X35" i="40"/>
  <c r="W35" i="40"/>
  <c r="U35" i="40"/>
  <c r="T35" i="40"/>
  <c r="R35" i="40"/>
  <c r="Q35" i="40"/>
  <c r="O35" i="40"/>
  <c r="N35" i="40"/>
  <c r="L35" i="40"/>
  <c r="K35" i="40"/>
  <c r="I35" i="40"/>
  <c r="H35" i="40"/>
  <c r="AA34" i="40"/>
  <c r="Z34" i="40"/>
  <c r="X34" i="40"/>
  <c r="W34" i="40"/>
  <c r="U34" i="40"/>
  <c r="T34" i="40"/>
  <c r="R34" i="40"/>
  <c r="Q34" i="40"/>
  <c r="O34" i="40"/>
  <c r="N34" i="40"/>
  <c r="L34" i="40"/>
  <c r="K34" i="40"/>
  <c r="I34" i="40"/>
  <c r="H34" i="40"/>
  <c r="AA33" i="40"/>
  <c r="Z33" i="40"/>
  <c r="X33" i="40"/>
  <c r="W33" i="40"/>
  <c r="U33" i="40"/>
  <c r="T33" i="40"/>
  <c r="R33" i="40"/>
  <c r="Q33" i="40"/>
  <c r="O33" i="40"/>
  <c r="N33" i="40"/>
  <c r="L33" i="40"/>
  <c r="K33" i="40"/>
  <c r="I33" i="40"/>
  <c r="H33" i="40"/>
  <c r="AA32" i="40"/>
  <c r="Z32" i="40"/>
  <c r="X32" i="40"/>
  <c r="W32" i="40"/>
  <c r="U32" i="40"/>
  <c r="T32" i="40"/>
  <c r="R32" i="40"/>
  <c r="Q32" i="40"/>
  <c r="O32" i="40"/>
  <c r="N32" i="40"/>
  <c r="L32" i="40"/>
  <c r="K32" i="40"/>
  <c r="I32" i="40"/>
  <c r="H32" i="40"/>
  <c r="AA31" i="40"/>
  <c r="Z31" i="40"/>
  <c r="X31" i="40"/>
  <c r="W31" i="40"/>
  <c r="U31" i="40"/>
  <c r="T31" i="40"/>
  <c r="R31" i="40"/>
  <c r="Q31" i="40"/>
  <c r="O31" i="40"/>
  <c r="N31" i="40"/>
  <c r="L31" i="40"/>
  <c r="K31" i="40"/>
  <c r="I31" i="40"/>
  <c r="H31" i="40"/>
  <c r="AA30" i="40"/>
  <c r="Z30" i="40"/>
  <c r="X30" i="40"/>
  <c r="W30" i="40"/>
  <c r="U30" i="40"/>
  <c r="T30" i="40"/>
  <c r="R30" i="40"/>
  <c r="Q30" i="40"/>
  <c r="O30" i="40"/>
  <c r="N30" i="40"/>
  <c r="L30" i="40"/>
  <c r="K30" i="40"/>
  <c r="I30" i="40"/>
  <c r="H30" i="40"/>
  <c r="AA29" i="40"/>
  <c r="Z29" i="40"/>
  <c r="X29" i="40"/>
  <c r="W29" i="40"/>
  <c r="U29" i="40"/>
  <c r="T29" i="40"/>
  <c r="R29" i="40"/>
  <c r="Q29" i="40"/>
  <c r="O29" i="40"/>
  <c r="N29" i="40"/>
  <c r="L29" i="40"/>
  <c r="K29" i="40"/>
  <c r="I29" i="40"/>
  <c r="H29" i="40"/>
  <c r="AA17" i="40"/>
  <c r="Z17" i="40"/>
  <c r="X17" i="40"/>
  <c r="W17" i="40"/>
  <c r="U17" i="40"/>
  <c r="T17" i="40"/>
  <c r="R17" i="40"/>
  <c r="Q17" i="40"/>
  <c r="O17" i="40"/>
  <c r="N17" i="40"/>
  <c r="L17" i="40"/>
  <c r="K17" i="40"/>
  <c r="I17" i="40"/>
  <c r="H17" i="40"/>
  <c r="AA16" i="40"/>
  <c r="Z16" i="40"/>
  <c r="X16" i="40"/>
  <c r="W16" i="40"/>
  <c r="U16" i="40"/>
  <c r="T16" i="40"/>
  <c r="R16" i="40"/>
  <c r="Q16" i="40"/>
  <c r="O16" i="40"/>
  <c r="N16" i="40"/>
  <c r="L16" i="40"/>
  <c r="K16" i="40"/>
  <c r="I16" i="40"/>
  <c r="H16" i="40"/>
  <c r="AA15" i="40"/>
  <c r="Z15" i="40"/>
  <c r="X15" i="40"/>
  <c r="W15" i="40"/>
  <c r="U15" i="40"/>
  <c r="T15" i="40"/>
  <c r="R15" i="40"/>
  <c r="Q15" i="40"/>
  <c r="O15" i="40"/>
  <c r="N15" i="40"/>
  <c r="L15" i="40"/>
  <c r="K15" i="40"/>
  <c r="I15" i="40"/>
  <c r="H15" i="40"/>
  <c r="AA13" i="40"/>
  <c r="Z13" i="40"/>
  <c r="X13" i="40"/>
  <c r="W13" i="40"/>
  <c r="U13" i="40"/>
  <c r="T13" i="40"/>
  <c r="R13" i="40"/>
  <c r="Q13" i="40"/>
  <c r="O13" i="40"/>
  <c r="N13" i="40"/>
  <c r="L13" i="40"/>
  <c r="K13" i="40"/>
  <c r="I13" i="40"/>
  <c r="H13" i="40"/>
  <c r="AA12" i="40"/>
  <c r="Z12" i="40"/>
  <c r="X12" i="40"/>
  <c r="W12" i="40"/>
  <c r="U12" i="40"/>
  <c r="T12" i="40"/>
  <c r="R12" i="40"/>
  <c r="Q12" i="40"/>
  <c r="O12" i="40"/>
  <c r="N12" i="40"/>
  <c r="L12" i="40"/>
  <c r="K12" i="40"/>
  <c r="I12" i="40"/>
  <c r="H12" i="40"/>
  <c r="AA11" i="40"/>
  <c r="Z11" i="40"/>
  <c r="X11" i="40"/>
  <c r="W11" i="40"/>
  <c r="U11" i="40"/>
  <c r="T11" i="40"/>
  <c r="R11" i="40"/>
  <c r="Q11" i="40"/>
  <c r="O11" i="40"/>
  <c r="N11" i="40"/>
  <c r="L11" i="40"/>
  <c r="K11" i="40"/>
  <c r="I11" i="40"/>
  <c r="H11" i="40"/>
  <c r="Y5" i="40"/>
  <c r="V5" i="40"/>
  <c r="S5" i="40"/>
  <c r="P5" i="40"/>
  <c r="J5" i="40"/>
  <c r="G5" i="40"/>
  <c r="Z232" i="39"/>
  <c r="W232" i="39"/>
  <c r="T232" i="39"/>
  <c r="Q232" i="39"/>
  <c r="K232" i="39"/>
  <c r="H232" i="39"/>
  <c r="Z229" i="39"/>
  <c r="W229" i="39"/>
  <c r="T229" i="39"/>
  <c r="Q229" i="39"/>
  <c r="K229" i="39"/>
  <c r="H229" i="39"/>
  <c r="Z226" i="39"/>
  <c r="W226" i="39"/>
  <c r="T226" i="39"/>
  <c r="Q226" i="39"/>
  <c r="K226" i="39"/>
  <c r="H226" i="39"/>
  <c r="Z225" i="39"/>
  <c r="W225" i="39"/>
  <c r="T225" i="39"/>
  <c r="Q225" i="39"/>
  <c r="K225" i="39"/>
  <c r="H225" i="39"/>
  <c r="Z224" i="39"/>
  <c r="W224" i="39"/>
  <c r="T224" i="39"/>
  <c r="Q224" i="39"/>
  <c r="K224" i="39"/>
  <c r="H224" i="39"/>
  <c r="Z223" i="39"/>
  <c r="W223" i="39"/>
  <c r="T223" i="39"/>
  <c r="Q223" i="39"/>
  <c r="K223" i="39"/>
  <c r="H223" i="39"/>
  <c r="Z222" i="39"/>
  <c r="W222" i="39"/>
  <c r="T222" i="39"/>
  <c r="Q222" i="39"/>
  <c r="K222" i="39"/>
  <c r="Z218" i="39"/>
  <c r="W218" i="39"/>
  <c r="T218" i="39"/>
  <c r="Q218" i="39"/>
  <c r="K218" i="39"/>
  <c r="H218" i="39"/>
  <c r="Z217" i="39"/>
  <c r="W217" i="39"/>
  <c r="T217" i="39"/>
  <c r="Q217" i="39"/>
  <c r="K217" i="39"/>
  <c r="H217" i="39"/>
  <c r="Z214" i="39"/>
  <c r="W214" i="39"/>
  <c r="T214" i="39"/>
  <c r="Q214" i="39"/>
  <c r="K214" i="39"/>
  <c r="H214" i="39"/>
  <c r="Z213" i="39"/>
  <c r="W213" i="39"/>
  <c r="T213" i="39"/>
  <c r="Q213" i="39"/>
  <c r="K213" i="39"/>
  <c r="H213" i="39"/>
  <c r="Z210" i="39"/>
  <c r="W210" i="39"/>
  <c r="T210" i="39"/>
  <c r="Q210" i="39"/>
  <c r="K210" i="39"/>
  <c r="H210" i="39"/>
  <c r="Z209" i="39"/>
  <c r="W209" i="39"/>
  <c r="T209" i="39"/>
  <c r="Q209" i="39"/>
  <c r="K209" i="39"/>
  <c r="H209" i="39"/>
  <c r="Z208" i="39"/>
  <c r="W208" i="39"/>
  <c r="T208" i="39"/>
  <c r="Q208" i="39"/>
  <c r="K208" i="39"/>
  <c r="H208" i="39"/>
  <c r="Z207" i="39"/>
  <c r="W207" i="39"/>
  <c r="T207" i="39"/>
  <c r="Q207" i="39"/>
  <c r="K207" i="39"/>
  <c r="H207" i="39"/>
  <c r="Z206" i="39"/>
  <c r="W206" i="39"/>
  <c r="T206" i="39"/>
  <c r="Q206" i="39"/>
  <c r="K206" i="39"/>
  <c r="Z202" i="39"/>
  <c r="W202" i="39"/>
  <c r="T202" i="39"/>
  <c r="Q202" i="39"/>
  <c r="K202" i="39"/>
  <c r="H202" i="39"/>
  <c r="Z201" i="39"/>
  <c r="W201" i="39"/>
  <c r="T201" i="39"/>
  <c r="Q201" i="39"/>
  <c r="K201" i="39"/>
  <c r="H201" i="39"/>
  <c r="Z198" i="39"/>
  <c r="W198" i="39"/>
  <c r="T198" i="39"/>
  <c r="Q198" i="39"/>
  <c r="K198" i="39"/>
  <c r="H198" i="39"/>
  <c r="Z197" i="39"/>
  <c r="W197" i="39"/>
  <c r="T197" i="39"/>
  <c r="Q197" i="39"/>
  <c r="K197" i="39"/>
  <c r="H197" i="39"/>
  <c r="Z194" i="39"/>
  <c r="W194" i="39"/>
  <c r="T194" i="39"/>
  <c r="Q194" i="39"/>
  <c r="K194" i="39"/>
  <c r="H194" i="39"/>
  <c r="Z193" i="39"/>
  <c r="W193" i="39"/>
  <c r="T193" i="39"/>
  <c r="Q193" i="39"/>
  <c r="K193" i="39"/>
  <c r="H193" i="39"/>
  <c r="Z192" i="39"/>
  <c r="W192" i="39"/>
  <c r="T192" i="39"/>
  <c r="Q192" i="39"/>
  <c r="K192" i="39"/>
  <c r="H192" i="39"/>
  <c r="Z191" i="39"/>
  <c r="W191" i="39"/>
  <c r="T191" i="39"/>
  <c r="Q191" i="39"/>
  <c r="K191" i="39"/>
  <c r="H191" i="39"/>
  <c r="Z190" i="39"/>
  <c r="W190" i="39"/>
  <c r="T190" i="39"/>
  <c r="Q190" i="39"/>
  <c r="K190" i="39"/>
  <c r="Z158" i="39"/>
  <c r="AA158" i="39" s="1"/>
  <c r="W158" i="39"/>
  <c r="X158" i="39" s="1"/>
  <c r="T158" i="39"/>
  <c r="U158" i="39" s="1"/>
  <c r="Q158" i="39"/>
  <c r="R158" i="39" s="1"/>
  <c r="N158" i="39"/>
  <c r="O158" i="39" s="1"/>
  <c r="K158" i="39"/>
  <c r="L158" i="39" s="1"/>
  <c r="H158" i="39"/>
  <c r="I158" i="39" s="1"/>
  <c r="AA150" i="39"/>
  <c r="Z150" i="39"/>
  <c r="X150" i="39"/>
  <c r="W150" i="39"/>
  <c r="U150" i="39"/>
  <c r="T150" i="39"/>
  <c r="R150" i="39"/>
  <c r="Q150" i="39"/>
  <c r="O150" i="39"/>
  <c r="N150" i="39"/>
  <c r="L150" i="39"/>
  <c r="K150" i="39"/>
  <c r="I150" i="39"/>
  <c r="H150" i="39"/>
  <c r="AA149" i="39"/>
  <c r="Z149" i="39"/>
  <c r="X149" i="39"/>
  <c r="W149" i="39"/>
  <c r="U149" i="39"/>
  <c r="T149" i="39"/>
  <c r="R148" i="39"/>
  <c r="Q148" i="39"/>
  <c r="O148" i="39"/>
  <c r="N148" i="39"/>
  <c r="AA147" i="39"/>
  <c r="Z147" i="39"/>
  <c r="X147" i="39"/>
  <c r="W147" i="39"/>
  <c r="U147" i="39"/>
  <c r="T147" i="39"/>
  <c r="R147" i="39"/>
  <c r="Q147" i="39"/>
  <c r="O147" i="39"/>
  <c r="N147" i="39"/>
  <c r="L147" i="39"/>
  <c r="K147" i="39"/>
  <c r="I147" i="39"/>
  <c r="H147" i="39"/>
  <c r="AA146" i="39"/>
  <c r="Z146" i="39"/>
  <c r="X146" i="39"/>
  <c r="W146" i="39"/>
  <c r="U146" i="39"/>
  <c r="T146" i="39"/>
  <c r="R146" i="39"/>
  <c r="Q146" i="39"/>
  <c r="O146" i="39"/>
  <c r="N146" i="39"/>
  <c r="L146" i="39"/>
  <c r="K146" i="39"/>
  <c r="I146" i="39"/>
  <c r="H146" i="39"/>
  <c r="AA140" i="39"/>
  <c r="Z140" i="39"/>
  <c r="X140" i="39"/>
  <c r="W140" i="39"/>
  <c r="U140" i="39"/>
  <c r="T140" i="39"/>
  <c r="R140" i="39"/>
  <c r="Q140" i="39"/>
  <c r="O140" i="39"/>
  <c r="N140" i="39"/>
  <c r="L140" i="39"/>
  <c r="K140" i="39"/>
  <c r="I140" i="39"/>
  <c r="H140" i="39"/>
  <c r="AA139" i="39"/>
  <c r="Z139" i="39"/>
  <c r="X139" i="39"/>
  <c r="W139" i="39"/>
  <c r="U139" i="39"/>
  <c r="T139" i="39"/>
  <c r="R139" i="39"/>
  <c r="Q139" i="39"/>
  <c r="O139" i="39"/>
  <c r="N139" i="39"/>
  <c r="L139" i="39"/>
  <c r="K139" i="39"/>
  <c r="I139" i="39"/>
  <c r="H139" i="39"/>
  <c r="AA138" i="39"/>
  <c r="Z138" i="39"/>
  <c r="X138" i="39"/>
  <c r="W138" i="39"/>
  <c r="U138" i="39"/>
  <c r="T138" i="39"/>
  <c r="R138" i="39"/>
  <c r="Q138" i="39"/>
  <c r="O138" i="39"/>
  <c r="N138" i="39"/>
  <c r="L138" i="39"/>
  <c r="K138" i="39"/>
  <c r="I138" i="39"/>
  <c r="H138" i="39"/>
  <c r="AA137" i="39"/>
  <c r="X137" i="39"/>
  <c r="W137" i="39"/>
  <c r="U137" i="39"/>
  <c r="T137" i="39"/>
  <c r="R137" i="39"/>
  <c r="O137" i="39"/>
  <c r="L137" i="39"/>
  <c r="I137" i="39"/>
  <c r="H137" i="39"/>
  <c r="AA136" i="39"/>
  <c r="Z136" i="39"/>
  <c r="Z231" i="39" s="1"/>
  <c r="X136" i="39"/>
  <c r="W136" i="39"/>
  <c r="W231" i="39" s="1"/>
  <c r="U136" i="39"/>
  <c r="T136" i="39"/>
  <c r="T231" i="39" s="1"/>
  <c r="R136" i="39"/>
  <c r="Q136" i="39"/>
  <c r="Q231" i="39" s="1"/>
  <c r="O136" i="39"/>
  <c r="N136" i="39"/>
  <c r="L136" i="39"/>
  <c r="K136" i="39"/>
  <c r="K231" i="39" s="1"/>
  <c r="I136" i="39"/>
  <c r="H136" i="39"/>
  <c r="Z137" i="39" s="1"/>
  <c r="AA135" i="39"/>
  <c r="X135" i="39"/>
  <c r="W135" i="39"/>
  <c r="U135" i="39"/>
  <c r="T135" i="39"/>
  <c r="R135" i="39"/>
  <c r="O135" i="39"/>
  <c r="L135" i="39"/>
  <c r="I135" i="39"/>
  <c r="H135" i="39"/>
  <c r="AA134" i="39"/>
  <c r="Z134" i="39"/>
  <c r="Z228" i="39" s="1"/>
  <c r="X134" i="39"/>
  <c r="W134" i="39"/>
  <c r="W228" i="39" s="1"/>
  <c r="U134" i="39"/>
  <c r="T134" i="39"/>
  <c r="T228" i="39" s="1"/>
  <c r="R134" i="39"/>
  <c r="Q134" i="39"/>
  <c r="Q228" i="39" s="1"/>
  <c r="O134" i="39"/>
  <c r="N134" i="39"/>
  <c r="L134" i="39"/>
  <c r="K134" i="39"/>
  <c r="K228" i="39" s="1"/>
  <c r="I134" i="39"/>
  <c r="H134" i="39"/>
  <c r="Z135" i="39" s="1"/>
  <c r="AA133" i="39"/>
  <c r="Z133" i="39"/>
  <c r="X133" i="39"/>
  <c r="W133" i="39"/>
  <c r="U133" i="39"/>
  <c r="T133" i="39"/>
  <c r="R133" i="39"/>
  <c r="Q133" i="39"/>
  <c r="O133" i="39"/>
  <c r="N133" i="39"/>
  <c r="L133" i="39"/>
  <c r="K133" i="39"/>
  <c r="I133" i="39"/>
  <c r="H133" i="39"/>
  <c r="AA132" i="39"/>
  <c r="Z132" i="39"/>
  <c r="X132" i="39"/>
  <c r="W132" i="39"/>
  <c r="U132" i="39"/>
  <c r="T132" i="39"/>
  <c r="R132" i="39"/>
  <c r="Q132" i="39"/>
  <c r="O132" i="39"/>
  <c r="N132" i="39"/>
  <c r="L132" i="39"/>
  <c r="K132" i="39"/>
  <c r="I132" i="39"/>
  <c r="H132" i="39"/>
  <c r="AA131" i="39"/>
  <c r="Z131" i="39"/>
  <c r="X131" i="39"/>
  <c r="W131" i="39"/>
  <c r="U131" i="39"/>
  <c r="T131" i="39"/>
  <c r="R131" i="39"/>
  <c r="Q131" i="39"/>
  <c r="O131" i="39"/>
  <c r="N131" i="39"/>
  <c r="L131" i="39"/>
  <c r="K131" i="39"/>
  <c r="I131" i="39"/>
  <c r="H131" i="39"/>
  <c r="AA130" i="39"/>
  <c r="X130" i="39"/>
  <c r="W130" i="39"/>
  <c r="U130" i="39"/>
  <c r="T130" i="39"/>
  <c r="L130" i="39"/>
  <c r="K130" i="39"/>
  <c r="I130" i="39"/>
  <c r="H130" i="39"/>
  <c r="AA129" i="39"/>
  <c r="X129" i="39"/>
  <c r="W129" i="39"/>
  <c r="U129" i="39"/>
  <c r="T129" i="39"/>
  <c r="L129" i="39"/>
  <c r="K129" i="39"/>
  <c r="I129" i="39"/>
  <c r="H129" i="39"/>
  <c r="Q130" i="39" s="1"/>
  <c r="AA128" i="39"/>
  <c r="X128" i="39"/>
  <c r="W128" i="39"/>
  <c r="U128" i="39"/>
  <c r="T128" i="39"/>
  <c r="L128" i="39"/>
  <c r="K128" i="39"/>
  <c r="I128" i="39"/>
  <c r="H128" i="39"/>
  <c r="Z129" i="39" s="1"/>
  <c r="AA127" i="39"/>
  <c r="X127" i="39"/>
  <c r="W127" i="39"/>
  <c r="U127" i="39"/>
  <c r="T127" i="39"/>
  <c r="L127" i="39"/>
  <c r="K127" i="39"/>
  <c r="I127" i="39"/>
  <c r="H127" i="39"/>
  <c r="Q128" i="39" s="1"/>
  <c r="AA126" i="39"/>
  <c r="X126" i="39"/>
  <c r="W126" i="39"/>
  <c r="U126" i="39"/>
  <c r="T126" i="39"/>
  <c r="L126" i="39"/>
  <c r="K126" i="39"/>
  <c r="I126" i="39"/>
  <c r="H126" i="39"/>
  <c r="Z127" i="39" s="1"/>
  <c r="AA125" i="39"/>
  <c r="Z125" i="39"/>
  <c r="Z221" i="39" s="1"/>
  <c r="X125" i="39"/>
  <c r="W125" i="39"/>
  <c r="W221" i="39" s="1"/>
  <c r="U125" i="39"/>
  <c r="T125" i="39"/>
  <c r="T221" i="39" s="1"/>
  <c r="Q125" i="39"/>
  <c r="Q221" i="39" s="1"/>
  <c r="N125" i="39"/>
  <c r="L125" i="39"/>
  <c r="K125" i="39"/>
  <c r="K221" i="39" s="1"/>
  <c r="I125" i="39"/>
  <c r="H125" i="39"/>
  <c r="Q126" i="39" s="1"/>
  <c r="AA124" i="39"/>
  <c r="Z124" i="39"/>
  <c r="X124" i="39"/>
  <c r="W124" i="39"/>
  <c r="U124" i="39"/>
  <c r="T124" i="39"/>
  <c r="R124" i="39"/>
  <c r="Q124" i="39"/>
  <c r="O124" i="39"/>
  <c r="N124" i="39"/>
  <c r="L124" i="39"/>
  <c r="K124" i="39"/>
  <c r="I124" i="39"/>
  <c r="H124" i="39"/>
  <c r="AA123" i="39"/>
  <c r="Z123" i="39"/>
  <c r="X123" i="39"/>
  <c r="W123" i="39"/>
  <c r="U123" i="39"/>
  <c r="T123" i="39"/>
  <c r="R123" i="39"/>
  <c r="Q123" i="39"/>
  <c r="O123" i="39"/>
  <c r="N123" i="39"/>
  <c r="L123" i="39"/>
  <c r="K123" i="39"/>
  <c r="I123" i="39"/>
  <c r="H123" i="39"/>
  <c r="AA122" i="39"/>
  <c r="Z122" i="39"/>
  <c r="X122" i="39"/>
  <c r="W122" i="39"/>
  <c r="U122" i="39"/>
  <c r="T122" i="39"/>
  <c r="R122" i="39"/>
  <c r="Q122" i="39"/>
  <c r="O122" i="39"/>
  <c r="N122" i="39"/>
  <c r="L122" i="39"/>
  <c r="K122" i="39"/>
  <c r="I122" i="39"/>
  <c r="H122" i="39"/>
  <c r="AA121" i="39"/>
  <c r="Z121" i="39"/>
  <c r="X121" i="39"/>
  <c r="W121" i="39"/>
  <c r="U121" i="39"/>
  <c r="T121" i="39"/>
  <c r="R121" i="39"/>
  <c r="Q121" i="39"/>
  <c r="O121" i="39"/>
  <c r="N121" i="39"/>
  <c r="L121" i="39"/>
  <c r="K121" i="39"/>
  <c r="I121" i="39"/>
  <c r="H121" i="39"/>
  <c r="Z120" i="39"/>
  <c r="W120" i="39"/>
  <c r="T120" i="39"/>
  <c r="R120" i="39"/>
  <c r="Q120" i="39"/>
  <c r="O120" i="39"/>
  <c r="N120" i="39"/>
  <c r="L120" i="39"/>
  <c r="K120" i="39"/>
  <c r="I120" i="39"/>
  <c r="H120" i="39"/>
  <c r="AA114" i="39"/>
  <c r="Z114" i="39"/>
  <c r="X114" i="39"/>
  <c r="W114" i="39"/>
  <c r="U114" i="39"/>
  <c r="T114" i="39"/>
  <c r="R114" i="39"/>
  <c r="Q114" i="39"/>
  <c r="O114" i="39"/>
  <c r="N114" i="39"/>
  <c r="L114" i="39"/>
  <c r="K114" i="39"/>
  <c r="I114" i="39"/>
  <c r="H114" i="39"/>
  <c r="AA113" i="39"/>
  <c r="Z113" i="39"/>
  <c r="X113" i="39"/>
  <c r="W113" i="39" s="1"/>
  <c r="U113" i="39"/>
  <c r="T113" i="39"/>
  <c r="R113" i="39"/>
  <c r="O113" i="39"/>
  <c r="Q113" i="39" s="1"/>
  <c r="N113" i="39"/>
  <c r="L113" i="39"/>
  <c r="I113" i="39"/>
  <c r="K113" i="39" s="1"/>
  <c r="H113" i="39"/>
  <c r="AA112" i="39"/>
  <c r="Z112" i="39"/>
  <c r="X112" i="39"/>
  <c r="W112" i="39"/>
  <c r="U112" i="39"/>
  <c r="T112" i="39"/>
  <c r="R112" i="39"/>
  <c r="Q112" i="39"/>
  <c r="O112" i="39"/>
  <c r="N112" i="39"/>
  <c r="L112" i="39"/>
  <c r="K112" i="39"/>
  <c r="I112" i="39"/>
  <c r="H112" i="39"/>
  <c r="AA111" i="39"/>
  <c r="Z111" i="39"/>
  <c r="X111" i="39"/>
  <c r="W111" i="39"/>
  <c r="U111" i="39"/>
  <c r="T111" i="39"/>
  <c r="R111" i="39"/>
  <c r="Q111" i="39"/>
  <c r="O111" i="39"/>
  <c r="N111" i="39"/>
  <c r="L111" i="39"/>
  <c r="K111" i="39"/>
  <c r="I111" i="39"/>
  <c r="H111" i="39"/>
  <c r="AA110" i="39"/>
  <c r="Z110" i="39"/>
  <c r="X110" i="39"/>
  <c r="W110" i="39"/>
  <c r="U110" i="39"/>
  <c r="T110" i="39"/>
  <c r="R110" i="39"/>
  <c r="Q110" i="39"/>
  <c r="O110" i="39"/>
  <c r="N110" i="39"/>
  <c r="L110" i="39"/>
  <c r="K110" i="39"/>
  <c r="I110" i="39"/>
  <c r="H110" i="39"/>
  <c r="AA109" i="39"/>
  <c r="Z109" i="39"/>
  <c r="X109" i="39"/>
  <c r="W109" i="39"/>
  <c r="U109" i="39"/>
  <c r="T109" i="39"/>
  <c r="R109" i="39"/>
  <c r="Q109" i="39"/>
  <c r="O109" i="39"/>
  <c r="N109" i="39"/>
  <c r="L109" i="39"/>
  <c r="K109" i="39"/>
  <c r="I109" i="39"/>
  <c r="H109" i="39"/>
  <c r="AA108" i="39"/>
  <c r="Z108" i="39"/>
  <c r="X108" i="39"/>
  <c r="W108" i="39"/>
  <c r="U108" i="39"/>
  <c r="T108" i="39"/>
  <c r="R108" i="39"/>
  <c r="Q108" i="39"/>
  <c r="O108" i="39"/>
  <c r="N108" i="39"/>
  <c r="L108" i="39"/>
  <c r="K108" i="39"/>
  <c r="I108" i="39"/>
  <c r="H108" i="39"/>
  <c r="AA107" i="39"/>
  <c r="Z107" i="39"/>
  <c r="X107" i="39"/>
  <c r="W107" i="39"/>
  <c r="U107" i="39"/>
  <c r="T107" i="39"/>
  <c r="R107" i="39"/>
  <c r="Q107" i="39"/>
  <c r="O107" i="39"/>
  <c r="N107" i="39"/>
  <c r="L107" i="39"/>
  <c r="K107" i="39"/>
  <c r="I107" i="39"/>
  <c r="H107" i="39"/>
  <c r="AA106" i="39"/>
  <c r="Z106" i="39"/>
  <c r="X106" i="39"/>
  <c r="W106" i="39"/>
  <c r="U106" i="39"/>
  <c r="T106" i="39"/>
  <c r="R106" i="39"/>
  <c r="Q106" i="39"/>
  <c r="O106" i="39"/>
  <c r="N106" i="39"/>
  <c r="L106" i="39"/>
  <c r="K106" i="39"/>
  <c r="I106" i="39"/>
  <c r="H106" i="39"/>
  <c r="AA105" i="39"/>
  <c r="Z105" i="39"/>
  <c r="X105" i="39"/>
  <c r="W105" i="39"/>
  <c r="U105" i="39"/>
  <c r="T105" i="39"/>
  <c r="R105" i="39"/>
  <c r="Q105" i="39"/>
  <c r="O105" i="39"/>
  <c r="N105" i="39"/>
  <c r="L105" i="39"/>
  <c r="K105" i="39"/>
  <c r="I105" i="39"/>
  <c r="H105" i="39"/>
  <c r="Z104" i="39"/>
  <c r="W104" i="39"/>
  <c r="T104" i="39"/>
  <c r="R104" i="39"/>
  <c r="Q104" i="39"/>
  <c r="O104" i="39"/>
  <c r="N104" i="39"/>
  <c r="L104" i="39"/>
  <c r="K104" i="39"/>
  <c r="I104" i="39"/>
  <c r="H104" i="39"/>
  <c r="AA98" i="39"/>
  <c r="Z98" i="39"/>
  <c r="X98" i="39"/>
  <c r="W98" i="39" s="1"/>
  <c r="U98" i="39"/>
  <c r="T98" i="39"/>
  <c r="R98" i="39"/>
  <c r="Q98" i="39" s="1"/>
  <c r="O98" i="39"/>
  <c r="N98" i="39"/>
  <c r="L98" i="39"/>
  <c r="K98" i="39" s="1"/>
  <c r="I98" i="39"/>
  <c r="H98" i="39"/>
  <c r="AA97" i="39"/>
  <c r="Z97" i="39" s="1"/>
  <c r="X97" i="39"/>
  <c r="W97" i="39"/>
  <c r="U97" i="39"/>
  <c r="T97" i="39" s="1"/>
  <c r="R97" i="39"/>
  <c r="Q97" i="39"/>
  <c r="O97" i="39"/>
  <c r="N97" i="39" s="1"/>
  <c r="L97" i="39"/>
  <c r="K97" i="39"/>
  <c r="I97" i="39"/>
  <c r="H97" i="39" s="1"/>
  <c r="AA96" i="39"/>
  <c r="Z96" i="39"/>
  <c r="X96" i="39"/>
  <c r="W96" i="39"/>
  <c r="U96" i="39"/>
  <c r="T96" i="39"/>
  <c r="R96" i="39"/>
  <c r="O96" i="39"/>
  <c r="L96" i="39"/>
  <c r="K96" i="39"/>
  <c r="I96" i="39"/>
  <c r="H96" i="39"/>
  <c r="AA95" i="39"/>
  <c r="Z95" i="39"/>
  <c r="X95" i="39"/>
  <c r="W95" i="39"/>
  <c r="U95" i="39"/>
  <c r="T95" i="39"/>
  <c r="R95" i="39"/>
  <c r="O95" i="39"/>
  <c r="L95" i="39"/>
  <c r="K95" i="39"/>
  <c r="I95" i="39"/>
  <c r="H95" i="39"/>
  <c r="AA94" i="39"/>
  <c r="Z94" i="39"/>
  <c r="Z216" i="39" s="1"/>
  <c r="X94" i="39"/>
  <c r="W94" i="39"/>
  <c r="W216" i="39" s="1"/>
  <c r="U94" i="39"/>
  <c r="T94" i="39"/>
  <c r="T216" i="39" s="1"/>
  <c r="R94" i="39"/>
  <c r="Q94" i="39"/>
  <c r="Q216" i="39" s="1"/>
  <c r="O94" i="39"/>
  <c r="N94" i="39"/>
  <c r="L94" i="39"/>
  <c r="K94" i="39"/>
  <c r="K216" i="39" s="1"/>
  <c r="I94" i="39"/>
  <c r="H94" i="39"/>
  <c r="H216" i="39" s="1"/>
  <c r="AA93" i="39"/>
  <c r="Z93" i="39"/>
  <c r="X93" i="39"/>
  <c r="W93" i="39"/>
  <c r="U93" i="39"/>
  <c r="T93" i="39"/>
  <c r="R93" i="39"/>
  <c r="O93" i="39"/>
  <c r="L93" i="39"/>
  <c r="K93" i="39"/>
  <c r="I93" i="39"/>
  <c r="H93" i="39"/>
  <c r="AA92" i="39"/>
  <c r="Z92" i="39"/>
  <c r="X92" i="39"/>
  <c r="W92" i="39"/>
  <c r="U92" i="39"/>
  <c r="T92" i="39"/>
  <c r="R92" i="39"/>
  <c r="O92" i="39"/>
  <c r="L92" i="39"/>
  <c r="K92" i="39"/>
  <c r="I92" i="39"/>
  <c r="H92" i="39"/>
  <c r="AA91" i="39"/>
  <c r="Z91" i="39"/>
  <c r="Z212" i="39" s="1"/>
  <c r="X91" i="39"/>
  <c r="W91" i="39"/>
  <c r="W212" i="39" s="1"/>
  <c r="U91" i="39"/>
  <c r="T91" i="39"/>
  <c r="T212" i="39" s="1"/>
  <c r="R91" i="39"/>
  <c r="Q91" i="39"/>
  <c r="Q212" i="39" s="1"/>
  <c r="O91" i="39"/>
  <c r="N91" i="39"/>
  <c r="L91" i="39"/>
  <c r="K91" i="39"/>
  <c r="K212" i="39" s="1"/>
  <c r="I91" i="39"/>
  <c r="H91" i="39"/>
  <c r="H212" i="39" s="1"/>
  <c r="AA90" i="39"/>
  <c r="Z90" i="39"/>
  <c r="X90" i="39"/>
  <c r="W90" i="39"/>
  <c r="U90" i="39"/>
  <c r="T90" i="39"/>
  <c r="R90" i="39"/>
  <c r="Q90" i="39"/>
  <c r="O90" i="39"/>
  <c r="N90" i="39"/>
  <c r="L90" i="39"/>
  <c r="K90" i="39"/>
  <c r="I90" i="39"/>
  <c r="H90" i="39"/>
  <c r="AA89" i="39"/>
  <c r="Z89" i="39"/>
  <c r="X89" i="39"/>
  <c r="W89" i="39"/>
  <c r="U89" i="39"/>
  <c r="T89" i="39"/>
  <c r="R89" i="39"/>
  <c r="Q89" i="39"/>
  <c r="O89" i="39"/>
  <c r="N89" i="39"/>
  <c r="L89" i="39"/>
  <c r="K89" i="39"/>
  <c r="I89" i="39"/>
  <c r="H89" i="39"/>
  <c r="AA88" i="39"/>
  <c r="Z88" i="39"/>
  <c r="X88" i="39"/>
  <c r="W88" i="39"/>
  <c r="U88" i="39"/>
  <c r="T88" i="39"/>
  <c r="R88" i="39"/>
  <c r="Q88" i="39"/>
  <c r="O88" i="39"/>
  <c r="N88" i="39"/>
  <c r="L88" i="39"/>
  <c r="K88" i="39"/>
  <c r="I88" i="39"/>
  <c r="H88" i="39"/>
  <c r="AA87" i="39"/>
  <c r="Z87" i="39"/>
  <c r="X87" i="39"/>
  <c r="W87" i="39"/>
  <c r="U87" i="39"/>
  <c r="T87" i="39"/>
  <c r="R87" i="39"/>
  <c r="Q87" i="39"/>
  <c r="O87" i="39"/>
  <c r="N87" i="39"/>
  <c r="L87" i="39"/>
  <c r="K87" i="39"/>
  <c r="I87" i="39"/>
  <c r="H87" i="39"/>
  <c r="AA86" i="39"/>
  <c r="Z86" i="39"/>
  <c r="X86" i="39"/>
  <c r="W86" i="39"/>
  <c r="U86" i="39"/>
  <c r="T86" i="39"/>
  <c r="R86" i="39"/>
  <c r="Q86" i="39"/>
  <c r="O86" i="39"/>
  <c r="N86" i="39"/>
  <c r="L86" i="39"/>
  <c r="K86" i="39"/>
  <c r="I86" i="39"/>
  <c r="H86" i="39"/>
  <c r="AA85" i="39"/>
  <c r="Z85" i="39"/>
  <c r="X85" i="39"/>
  <c r="W85" i="39"/>
  <c r="U85" i="39"/>
  <c r="T85" i="39"/>
  <c r="R85" i="39"/>
  <c r="Q85" i="39"/>
  <c r="O85" i="39"/>
  <c r="N85" i="39"/>
  <c r="L85" i="39"/>
  <c r="K85" i="39"/>
  <c r="I85" i="39"/>
  <c r="H85" i="39"/>
  <c r="AA84" i="39"/>
  <c r="Z84" i="39"/>
  <c r="X84" i="39"/>
  <c r="W84" i="39"/>
  <c r="U84" i="39"/>
  <c r="T84" i="39"/>
  <c r="R84" i="39"/>
  <c r="Q84" i="39"/>
  <c r="O84" i="39"/>
  <c r="N84" i="39"/>
  <c r="L84" i="39"/>
  <c r="K84" i="39"/>
  <c r="I84" i="39"/>
  <c r="H84" i="39"/>
  <c r="R83" i="39"/>
  <c r="Q83" i="39"/>
  <c r="O83" i="39"/>
  <c r="N83" i="39"/>
  <c r="R82" i="39"/>
  <c r="Q82" i="39"/>
  <c r="O82" i="39"/>
  <c r="N82" i="39"/>
  <c r="R81" i="39"/>
  <c r="Q81" i="39"/>
  <c r="O81" i="39"/>
  <c r="N81" i="39"/>
  <c r="AA80" i="39"/>
  <c r="Z80" i="39"/>
  <c r="X80" i="39"/>
  <c r="W80" i="39"/>
  <c r="U80" i="39"/>
  <c r="T80" i="39"/>
  <c r="Q80" i="39"/>
  <c r="L80" i="39"/>
  <c r="K80" i="39"/>
  <c r="I80" i="39"/>
  <c r="H80" i="39"/>
  <c r="AA79" i="39"/>
  <c r="Z79" i="39"/>
  <c r="X79" i="39"/>
  <c r="W79" i="39"/>
  <c r="U79" i="39"/>
  <c r="T79" i="39"/>
  <c r="Q79" i="39"/>
  <c r="L79" i="39"/>
  <c r="K79" i="39"/>
  <c r="I79" i="39"/>
  <c r="H79" i="39"/>
  <c r="AA78" i="39"/>
  <c r="Z78" i="39"/>
  <c r="X78" i="39"/>
  <c r="W78" i="39"/>
  <c r="U78" i="39"/>
  <c r="T78" i="39"/>
  <c r="Q78" i="39"/>
  <c r="L78" i="39"/>
  <c r="K78" i="39"/>
  <c r="I78" i="39"/>
  <c r="H78" i="39"/>
  <c r="AA77" i="39"/>
  <c r="Z77" i="39"/>
  <c r="X77" i="39"/>
  <c r="W77" i="39"/>
  <c r="U77" i="39"/>
  <c r="T77" i="39"/>
  <c r="Q77" i="39"/>
  <c r="L77" i="39"/>
  <c r="K77" i="39"/>
  <c r="I77" i="39"/>
  <c r="H77" i="39"/>
  <c r="AA76" i="39"/>
  <c r="Z76" i="39"/>
  <c r="X76" i="39"/>
  <c r="W76" i="39"/>
  <c r="U76" i="39"/>
  <c r="T76" i="39"/>
  <c r="Q76" i="39"/>
  <c r="L76" i="39"/>
  <c r="K76" i="39"/>
  <c r="I76" i="39"/>
  <c r="H76" i="39"/>
  <c r="H206" i="39" s="1"/>
  <c r="AA75" i="39"/>
  <c r="Z75" i="39"/>
  <c r="Z205" i="39" s="1"/>
  <c r="X75" i="39"/>
  <c r="W75" i="39"/>
  <c r="W205" i="39" s="1"/>
  <c r="U75" i="39"/>
  <c r="T75" i="39"/>
  <c r="T205" i="39" s="1"/>
  <c r="Q75" i="39"/>
  <c r="Q205" i="39" s="1"/>
  <c r="N75" i="39"/>
  <c r="L75" i="39"/>
  <c r="K75" i="39"/>
  <c r="K205" i="39" s="1"/>
  <c r="I75" i="39"/>
  <c r="H75" i="39"/>
  <c r="H205" i="39" s="1"/>
  <c r="AA74" i="39"/>
  <c r="Z74" i="39"/>
  <c r="X74" i="39"/>
  <c r="W74" i="39"/>
  <c r="U74" i="39"/>
  <c r="T74" i="39"/>
  <c r="R74" i="39"/>
  <c r="Q74" i="39"/>
  <c r="O74" i="39"/>
  <c r="N74" i="39"/>
  <c r="L74" i="39"/>
  <c r="K74" i="39"/>
  <c r="I74" i="39"/>
  <c r="H74" i="39"/>
  <c r="AA73" i="39"/>
  <c r="Z73" i="39"/>
  <c r="X73" i="39"/>
  <c r="W73" i="39"/>
  <c r="U73" i="39"/>
  <c r="T73" i="39"/>
  <c r="R73" i="39"/>
  <c r="Q73" i="39"/>
  <c r="O73" i="39"/>
  <c r="N73" i="39"/>
  <c r="L73" i="39"/>
  <c r="K73" i="39"/>
  <c r="I73" i="39"/>
  <c r="H73" i="39"/>
  <c r="AA72" i="39"/>
  <c r="Z72" i="39"/>
  <c r="X72" i="39"/>
  <c r="W72" i="39"/>
  <c r="U72" i="39"/>
  <c r="T72" i="39"/>
  <c r="R72" i="39"/>
  <c r="Q72" i="39"/>
  <c r="O72" i="39"/>
  <c r="N72" i="39"/>
  <c r="L72" i="39"/>
  <c r="K72" i="39"/>
  <c r="I72" i="39"/>
  <c r="H72" i="39"/>
  <c r="AA71" i="39"/>
  <c r="Z71" i="39"/>
  <c r="X71" i="39"/>
  <c r="W71" i="39"/>
  <c r="U71" i="39"/>
  <c r="T71" i="39"/>
  <c r="R71" i="39"/>
  <c r="Q71" i="39"/>
  <c r="O71" i="39"/>
  <c r="N71" i="39"/>
  <c r="L71" i="39"/>
  <c r="K71" i="39"/>
  <c r="I71" i="39"/>
  <c r="H71" i="39"/>
  <c r="AA70" i="39"/>
  <c r="Z70" i="39"/>
  <c r="X70" i="39"/>
  <c r="W70" i="39"/>
  <c r="U70" i="39"/>
  <c r="T70" i="39"/>
  <c r="R70" i="39"/>
  <c r="Q70" i="39"/>
  <c r="O70" i="39"/>
  <c r="N70" i="39"/>
  <c r="L70" i="39"/>
  <c r="K70" i="39"/>
  <c r="I70" i="39"/>
  <c r="H70" i="39"/>
  <c r="AA69" i="39"/>
  <c r="Z69" i="39"/>
  <c r="X69" i="39"/>
  <c r="W69" i="39"/>
  <c r="U69" i="39"/>
  <c r="T69" i="39"/>
  <c r="R69" i="39"/>
  <c r="Q69" i="39"/>
  <c r="O69" i="39"/>
  <c r="N69" i="39"/>
  <c r="L69" i="39"/>
  <c r="K69" i="39"/>
  <c r="I69" i="39"/>
  <c r="H69" i="39"/>
  <c r="AA68" i="39"/>
  <c r="Z68" i="39"/>
  <c r="X68" i="39"/>
  <c r="W68" i="39"/>
  <c r="U68" i="39"/>
  <c r="T68" i="39"/>
  <c r="R68" i="39"/>
  <c r="Q68" i="39"/>
  <c r="O68" i="39"/>
  <c r="N68" i="39"/>
  <c r="L68" i="39"/>
  <c r="K68" i="39"/>
  <c r="I68" i="39"/>
  <c r="H68" i="39"/>
  <c r="AA67" i="39"/>
  <c r="Z67" i="39"/>
  <c r="X67" i="39"/>
  <c r="W67" i="39"/>
  <c r="U67" i="39"/>
  <c r="T67" i="39"/>
  <c r="R67" i="39"/>
  <c r="Q67" i="39"/>
  <c r="O67" i="39"/>
  <c r="N67" i="39"/>
  <c r="L67" i="39"/>
  <c r="K67" i="39"/>
  <c r="I67" i="39"/>
  <c r="H67" i="39"/>
  <c r="AA66" i="39"/>
  <c r="Z66" i="39"/>
  <c r="X66" i="39"/>
  <c r="W66" i="39"/>
  <c r="U66" i="39"/>
  <c r="T66" i="39"/>
  <c r="R66" i="39"/>
  <c r="Q66" i="39"/>
  <c r="O66" i="39"/>
  <c r="N66" i="39"/>
  <c r="L66" i="39"/>
  <c r="K66" i="39"/>
  <c r="I66" i="39"/>
  <c r="H66" i="39"/>
  <c r="AA65" i="39"/>
  <c r="Z65" i="39"/>
  <c r="X65" i="39"/>
  <c r="W65" i="39"/>
  <c r="U65" i="39"/>
  <c r="T65" i="39"/>
  <c r="R65" i="39"/>
  <c r="Q65" i="39"/>
  <c r="O65" i="39"/>
  <c r="N65" i="39"/>
  <c r="L65" i="39"/>
  <c r="K65" i="39"/>
  <c r="I65" i="39"/>
  <c r="H65" i="39"/>
  <c r="AA64" i="39"/>
  <c r="Z64" i="39"/>
  <c r="X64" i="39"/>
  <c r="W64" i="39"/>
  <c r="U64" i="39"/>
  <c r="T64" i="39"/>
  <c r="R64" i="39"/>
  <c r="Q64" i="39"/>
  <c r="O64" i="39"/>
  <c r="N64" i="39"/>
  <c r="L64" i="39"/>
  <c r="K64" i="39"/>
  <c r="I64" i="39"/>
  <c r="H64" i="39"/>
  <c r="Z63" i="39"/>
  <c r="W63" i="39"/>
  <c r="T63" i="39"/>
  <c r="R63" i="39"/>
  <c r="Q63" i="39"/>
  <c r="O63" i="39"/>
  <c r="N63" i="39"/>
  <c r="L63" i="39"/>
  <c r="K63" i="39"/>
  <c r="I63" i="39"/>
  <c r="H63" i="39"/>
  <c r="AA57" i="39"/>
  <c r="Z57" i="39"/>
  <c r="X57" i="39"/>
  <c r="W57" i="39"/>
  <c r="U57" i="39"/>
  <c r="T57" i="39"/>
  <c r="R57" i="39"/>
  <c r="Q57" i="39"/>
  <c r="O57" i="39"/>
  <c r="N57" i="39"/>
  <c r="L57" i="39"/>
  <c r="K57" i="39"/>
  <c r="I57" i="39"/>
  <c r="H57" i="39"/>
  <c r="AA56" i="39"/>
  <c r="Z56" i="39"/>
  <c r="X56" i="39"/>
  <c r="W56" i="39"/>
  <c r="U56" i="39"/>
  <c r="T56" i="39"/>
  <c r="R56" i="39"/>
  <c r="Q56" i="39"/>
  <c r="O56" i="39"/>
  <c r="N56" i="39"/>
  <c r="L56" i="39"/>
  <c r="K56" i="39"/>
  <c r="I56" i="39"/>
  <c r="H56" i="39"/>
  <c r="AA55" i="39"/>
  <c r="Z55" i="39"/>
  <c r="X55" i="39"/>
  <c r="W55" i="39"/>
  <c r="U55" i="39"/>
  <c r="T55" i="39"/>
  <c r="R55" i="39"/>
  <c r="O55" i="39"/>
  <c r="L55" i="39"/>
  <c r="K55" i="39"/>
  <c r="I55" i="39"/>
  <c r="H55" i="39"/>
  <c r="AA54" i="39"/>
  <c r="Z54" i="39"/>
  <c r="X54" i="39"/>
  <c r="W54" i="39"/>
  <c r="U54" i="39"/>
  <c r="T54" i="39"/>
  <c r="R54" i="39"/>
  <c r="O54" i="39"/>
  <c r="L54" i="39"/>
  <c r="K54" i="39"/>
  <c r="I54" i="39"/>
  <c r="H54" i="39"/>
  <c r="Q55" i="39" s="1"/>
  <c r="AA53" i="39"/>
  <c r="Z53" i="39"/>
  <c r="Z200" i="39" s="1"/>
  <c r="X53" i="39"/>
  <c r="W53" i="39"/>
  <c r="W200" i="39" s="1"/>
  <c r="U53" i="39"/>
  <c r="T53" i="39"/>
  <c r="T200" i="39" s="1"/>
  <c r="R53" i="39"/>
  <c r="Q53" i="39"/>
  <c r="Q200" i="39" s="1"/>
  <c r="O53" i="39"/>
  <c r="N53" i="39"/>
  <c r="L53" i="39"/>
  <c r="K53" i="39"/>
  <c r="K200" i="39" s="1"/>
  <c r="I53" i="39"/>
  <c r="H53" i="39"/>
  <c r="H200" i="39" s="1"/>
  <c r="AA52" i="39"/>
  <c r="Z52" i="39"/>
  <c r="X52" i="39"/>
  <c r="W52" i="39"/>
  <c r="U52" i="39"/>
  <c r="T52" i="39"/>
  <c r="R52" i="39"/>
  <c r="Q52" i="39"/>
  <c r="O52" i="39"/>
  <c r="L52" i="39"/>
  <c r="K52" i="39"/>
  <c r="I52" i="39"/>
  <c r="H52" i="39"/>
  <c r="AA51" i="39"/>
  <c r="Z51" i="39"/>
  <c r="X51" i="39"/>
  <c r="W51" i="39"/>
  <c r="U51" i="39"/>
  <c r="T51" i="39"/>
  <c r="R51" i="39"/>
  <c r="Q51" i="39"/>
  <c r="O51" i="39"/>
  <c r="L51" i="39"/>
  <c r="K51" i="39"/>
  <c r="I51" i="39"/>
  <c r="H51" i="39"/>
  <c r="AA50" i="39"/>
  <c r="Z50" i="39"/>
  <c r="Z196" i="39" s="1"/>
  <c r="X50" i="39"/>
  <c r="W50" i="39"/>
  <c r="W196" i="39" s="1"/>
  <c r="U50" i="39"/>
  <c r="T50" i="39"/>
  <c r="T196" i="39" s="1"/>
  <c r="R50" i="39"/>
  <c r="Q50" i="39"/>
  <c r="Q196" i="39" s="1"/>
  <c r="O50" i="39"/>
  <c r="N50" i="39"/>
  <c r="L50" i="39"/>
  <c r="K50" i="39"/>
  <c r="K196" i="39" s="1"/>
  <c r="I50" i="39"/>
  <c r="H50" i="39"/>
  <c r="H196" i="39" s="1"/>
  <c r="AA49" i="39"/>
  <c r="Z49" i="39"/>
  <c r="X49" i="39"/>
  <c r="W49" i="39"/>
  <c r="U49" i="39"/>
  <c r="T49" i="39"/>
  <c r="R49" i="39"/>
  <c r="Q49" i="39"/>
  <c r="O49" i="39"/>
  <c r="N49" i="39"/>
  <c r="L49" i="39"/>
  <c r="K49" i="39"/>
  <c r="I49" i="39"/>
  <c r="H49" i="39"/>
  <c r="AA48" i="39"/>
  <c r="Z48" i="39"/>
  <c r="X48" i="39"/>
  <c r="W48" i="39"/>
  <c r="U48" i="39"/>
  <c r="T48" i="39"/>
  <c r="R48" i="39"/>
  <c r="Q48" i="39"/>
  <c r="O48" i="39"/>
  <c r="N48" i="39"/>
  <c r="L48" i="39"/>
  <c r="K48" i="39"/>
  <c r="I48" i="39"/>
  <c r="H48" i="39"/>
  <c r="AA47" i="39"/>
  <c r="Z47" i="39"/>
  <c r="X47" i="39"/>
  <c r="W47" i="39"/>
  <c r="U47" i="39"/>
  <c r="T47" i="39"/>
  <c r="R47" i="39"/>
  <c r="Q47" i="39"/>
  <c r="O47" i="39"/>
  <c r="N47" i="39"/>
  <c r="L47" i="39"/>
  <c r="K47" i="39"/>
  <c r="I47" i="39"/>
  <c r="H47" i="39"/>
  <c r="AA46" i="39"/>
  <c r="Z46" i="39"/>
  <c r="X46" i="39"/>
  <c r="W46" i="39"/>
  <c r="U46" i="39"/>
  <c r="T46" i="39"/>
  <c r="R46" i="39"/>
  <c r="Q46" i="39"/>
  <c r="O46" i="39"/>
  <c r="N46" i="39"/>
  <c r="L46" i="39"/>
  <c r="K46" i="39"/>
  <c r="I46" i="39"/>
  <c r="H46" i="39"/>
  <c r="AA45" i="39"/>
  <c r="Z45" i="39"/>
  <c r="X45" i="39"/>
  <c r="W45" i="39"/>
  <c r="U45" i="39"/>
  <c r="T45" i="39"/>
  <c r="R45" i="39"/>
  <c r="Q45" i="39"/>
  <c r="O45" i="39"/>
  <c r="N45" i="39"/>
  <c r="L45" i="39"/>
  <c r="K45" i="39"/>
  <c r="I45" i="39"/>
  <c r="H45" i="39"/>
  <c r="AA44" i="39"/>
  <c r="Z44" i="39"/>
  <c r="X44" i="39"/>
  <c r="W44" i="39"/>
  <c r="U44" i="39"/>
  <c r="T44" i="39"/>
  <c r="Q44" i="39"/>
  <c r="L44" i="39"/>
  <c r="K44" i="39"/>
  <c r="I44" i="39"/>
  <c r="H44" i="39"/>
  <c r="AA43" i="39"/>
  <c r="Z43" i="39"/>
  <c r="X43" i="39"/>
  <c r="W43" i="39"/>
  <c r="U43" i="39"/>
  <c r="T43" i="39"/>
  <c r="Q43" i="39"/>
  <c r="L43" i="39"/>
  <c r="K43" i="39"/>
  <c r="I43" i="39"/>
  <c r="H43" i="39"/>
  <c r="AA42" i="39"/>
  <c r="Z42" i="39"/>
  <c r="X42" i="39"/>
  <c r="W42" i="39"/>
  <c r="U42" i="39"/>
  <c r="T42" i="39"/>
  <c r="Q42" i="39"/>
  <c r="L42" i="39"/>
  <c r="K42" i="39"/>
  <c r="I42" i="39"/>
  <c r="H42" i="39"/>
  <c r="AA41" i="39"/>
  <c r="Z41" i="39"/>
  <c r="X41" i="39"/>
  <c r="W41" i="39"/>
  <c r="U41" i="39"/>
  <c r="T41" i="39"/>
  <c r="Q41" i="39"/>
  <c r="L41" i="39"/>
  <c r="K41" i="39"/>
  <c r="I41" i="39"/>
  <c r="H41" i="39"/>
  <c r="AA40" i="39"/>
  <c r="Z40" i="39"/>
  <c r="X40" i="39"/>
  <c r="W40" i="39"/>
  <c r="U40" i="39"/>
  <c r="T40" i="39"/>
  <c r="Q40" i="39"/>
  <c r="L40" i="39"/>
  <c r="K40" i="39"/>
  <c r="I40" i="39"/>
  <c r="H40" i="39"/>
  <c r="H190" i="39" s="1"/>
  <c r="AA39" i="39"/>
  <c r="Z39" i="39"/>
  <c r="Z189" i="39" s="1"/>
  <c r="X39" i="39"/>
  <c r="W39" i="39"/>
  <c r="W189" i="39" s="1"/>
  <c r="U39" i="39"/>
  <c r="T39" i="39"/>
  <c r="T189" i="39" s="1"/>
  <c r="Q39" i="39"/>
  <c r="Q189" i="39" s="1"/>
  <c r="N39" i="39"/>
  <c r="L39" i="39"/>
  <c r="K39" i="39"/>
  <c r="K189" i="39" s="1"/>
  <c r="I39" i="39"/>
  <c r="H39" i="39"/>
  <c r="H189" i="39" s="1"/>
  <c r="AA38" i="39"/>
  <c r="Z38" i="39"/>
  <c r="X38" i="39"/>
  <c r="W38" i="39"/>
  <c r="U38" i="39"/>
  <c r="T38" i="39"/>
  <c r="R38" i="39"/>
  <c r="Q38" i="39"/>
  <c r="O38" i="39"/>
  <c r="N38" i="39"/>
  <c r="L38" i="39"/>
  <c r="K38" i="39"/>
  <c r="I38" i="39"/>
  <c r="H38" i="39"/>
  <c r="AA37" i="39"/>
  <c r="Z37" i="39"/>
  <c r="X37" i="39"/>
  <c r="W37" i="39"/>
  <c r="U37" i="39"/>
  <c r="T37" i="39"/>
  <c r="R37" i="39"/>
  <c r="Q37" i="39"/>
  <c r="O37" i="39"/>
  <c r="N37" i="39"/>
  <c r="L37" i="39"/>
  <c r="K37" i="39"/>
  <c r="I37" i="39"/>
  <c r="H37" i="39"/>
  <c r="AA36" i="39"/>
  <c r="Z36" i="39"/>
  <c r="X36" i="39"/>
  <c r="W36" i="39"/>
  <c r="U36" i="39"/>
  <c r="T36" i="39"/>
  <c r="R36" i="39"/>
  <c r="Q36" i="39"/>
  <c r="O36" i="39"/>
  <c r="N36" i="39"/>
  <c r="L36" i="39"/>
  <c r="K36" i="39"/>
  <c r="I36" i="39"/>
  <c r="H36" i="39"/>
  <c r="AA35" i="39"/>
  <c r="Z35" i="39"/>
  <c r="X35" i="39"/>
  <c r="W35" i="39"/>
  <c r="U35" i="39"/>
  <c r="T35" i="39"/>
  <c r="R35" i="39"/>
  <c r="Q35" i="39"/>
  <c r="O35" i="39"/>
  <c r="N35" i="39"/>
  <c r="L35" i="39"/>
  <c r="K35" i="39"/>
  <c r="I35" i="39"/>
  <c r="H35" i="39"/>
  <c r="AA34" i="39"/>
  <c r="Z34" i="39"/>
  <c r="X34" i="39"/>
  <c r="W34" i="39"/>
  <c r="U34" i="39"/>
  <c r="T34" i="39"/>
  <c r="R34" i="39"/>
  <c r="Q34" i="39"/>
  <c r="O34" i="39"/>
  <c r="N34" i="39"/>
  <c r="L34" i="39"/>
  <c r="K34" i="39"/>
  <c r="I34" i="39"/>
  <c r="H34" i="39"/>
  <c r="AA33" i="39"/>
  <c r="Z33" i="39"/>
  <c r="X33" i="39"/>
  <c r="W33" i="39"/>
  <c r="U33" i="39"/>
  <c r="T33" i="39"/>
  <c r="R33" i="39"/>
  <c r="Q33" i="39"/>
  <c r="O33" i="39"/>
  <c r="N33" i="39"/>
  <c r="L33" i="39"/>
  <c r="K33" i="39"/>
  <c r="I33" i="39"/>
  <c r="H33" i="39"/>
  <c r="AA32" i="39"/>
  <c r="Z32" i="39"/>
  <c r="X32" i="39"/>
  <c r="W32" i="39"/>
  <c r="U32" i="39"/>
  <c r="T32" i="39"/>
  <c r="R32" i="39"/>
  <c r="Q32" i="39"/>
  <c r="O32" i="39"/>
  <c r="N32" i="39"/>
  <c r="L32" i="39"/>
  <c r="K32" i="39"/>
  <c r="I32" i="39"/>
  <c r="H32" i="39"/>
  <c r="AA31" i="39"/>
  <c r="Z31" i="39"/>
  <c r="X31" i="39"/>
  <c r="W31" i="39"/>
  <c r="U31" i="39"/>
  <c r="T31" i="39"/>
  <c r="R31" i="39"/>
  <c r="Q31" i="39"/>
  <c r="O31" i="39"/>
  <c r="N31" i="39"/>
  <c r="L31" i="39"/>
  <c r="K31" i="39"/>
  <c r="I31" i="39"/>
  <c r="H31" i="39"/>
  <c r="AA30" i="39"/>
  <c r="Z30" i="39"/>
  <c r="X30" i="39"/>
  <c r="W30" i="39"/>
  <c r="U30" i="39"/>
  <c r="T30" i="39"/>
  <c r="R30" i="39"/>
  <c r="Q30" i="39"/>
  <c r="O30" i="39"/>
  <c r="N30" i="39"/>
  <c r="L30" i="39"/>
  <c r="K30" i="39"/>
  <c r="I30" i="39"/>
  <c r="H30" i="39"/>
  <c r="AA29" i="39"/>
  <c r="Z29" i="39"/>
  <c r="X29" i="39"/>
  <c r="W29" i="39"/>
  <c r="U29" i="39"/>
  <c r="T29" i="39"/>
  <c r="R29" i="39"/>
  <c r="Q29" i="39"/>
  <c r="O29" i="39"/>
  <c r="N29" i="39"/>
  <c r="L29" i="39"/>
  <c r="K29" i="39"/>
  <c r="I29" i="39"/>
  <c r="H29" i="39"/>
  <c r="AA17" i="39"/>
  <c r="Z17" i="39"/>
  <c r="X17" i="39"/>
  <c r="W17" i="39"/>
  <c r="U17" i="39"/>
  <c r="T17" i="39"/>
  <c r="R17" i="39"/>
  <c r="Q17" i="39"/>
  <c r="O17" i="39"/>
  <c r="N17" i="39"/>
  <c r="L17" i="39"/>
  <c r="K17" i="39"/>
  <c r="I17" i="39"/>
  <c r="H17" i="39"/>
  <c r="AA16" i="39"/>
  <c r="Z16" i="39"/>
  <c r="X16" i="39"/>
  <c r="W16" i="39"/>
  <c r="U16" i="39"/>
  <c r="T16" i="39"/>
  <c r="R16" i="39"/>
  <c r="Q16" i="39"/>
  <c r="O16" i="39"/>
  <c r="N16" i="39"/>
  <c r="L16" i="39"/>
  <c r="K16" i="39"/>
  <c r="I16" i="39"/>
  <c r="H16" i="39"/>
  <c r="AA15" i="39"/>
  <c r="Z15" i="39"/>
  <c r="X15" i="39"/>
  <c r="W15" i="39"/>
  <c r="U15" i="39"/>
  <c r="T15" i="39"/>
  <c r="R15" i="39"/>
  <c r="Q15" i="39"/>
  <c r="O15" i="39"/>
  <c r="N15" i="39"/>
  <c r="L15" i="39"/>
  <c r="K15" i="39"/>
  <c r="I15" i="39"/>
  <c r="H15" i="39"/>
  <c r="AA13" i="39"/>
  <c r="Z13" i="39"/>
  <c r="X13" i="39"/>
  <c r="W13" i="39"/>
  <c r="U13" i="39"/>
  <c r="T13" i="39"/>
  <c r="R13" i="39"/>
  <c r="Q13" i="39"/>
  <c r="O13" i="39"/>
  <c r="N13" i="39"/>
  <c r="L13" i="39"/>
  <c r="K13" i="39"/>
  <c r="I13" i="39"/>
  <c r="H13" i="39"/>
  <c r="AA12" i="39"/>
  <c r="Z12" i="39"/>
  <c r="X12" i="39"/>
  <c r="W12" i="39"/>
  <c r="U12" i="39"/>
  <c r="T12" i="39"/>
  <c r="R12" i="39"/>
  <c r="Q12" i="39"/>
  <c r="O12" i="39"/>
  <c r="N12" i="39"/>
  <c r="L12" i="39"/>
  <c r="K12" i="39"/>
  <c r="I12" i="39"/>
  <c r="H12" i="39"/>
  <c r="AA11" i="39"/>
  <c r="Z11" i="39"/>
  <c r="X11" i="39"/>
  <c r="W11" i="39"/>
  <c r="U11" i="39"/>
  <c r="T11" i="39"/>
  <c r="R11" i="39"/>
  <c r="Q11" i="39"/>
  <c r="O11" i="39"/>
  <c r="N11" i="39"/>
  <c r="L11" i="39"/>
  <c r="K11" i="39"/>
  <c r="I11" i="39"/>
  <c r="H11" i="39"/>
  <c r="Y5" i="39"/>
  <c r="V5" i="39"/>
  <c r="S5" i="39"/>
  <c r="P5" i="39"/>
  <c r="J5" i="39"/>
  <c r="G5" i="39"/>
  <c r="N41" i="39"/>
  <c r="Q152" i="36"/>
  <c r="N152" i="36"/>
  <c r="AA152" i="36"/>
  <c r="X152" i="36"/>
  <c r="U152" i="36"/>
  <c r="R152" i="36"/>
  <c r="O152" i="36"/>
  <c r="L152" i="36"/>
  <c r="I152" i="36"/>
  <c r="Z234" i="36"/>
  <c r="W234" i="36"/>
  <c r="T234" i="36"/>
  <c r="Q234" i="36"/>
  <c r="K234" i="36"/>
  <c r="Z231" i="36"/>
  <c r="W231" i="36"/>
  <c r="T231" i="36"/>
  <c r="Q231" i="36"/>
  <c r="K231" i="36"/>
  <c r="Z228" i="36"/>
  <c r="W228" i="36"/>
  <c r="T228" i="36"/>
  <c r="Q228" i="36"/>
  <c r="K228" i="36"/>
  <c r="Z227" i="36"/>
  <c r="W227" i="36"/>
  <c r="T227" i="36"/>
  <c r="Q227" i="36"/>
  <c r="K227" i="36"/>
  <c r="Z226" i="36"/>
  <c r="W226" i="36"/>
  <c r="T226" i="36"/>
  <c r="Q226" i="36"/>
  <c r="K226" i="36"/>
  <c r="Z225" i="36"/>
  <c r="W225" i="36"/>
  <c r="T225" i="36"/>
  <c r="Q225" i="36"/>
  <c r="K225" i="36"/>
  <c r="Z224" i="36"/>
  <c r="W224" i="36"/>
  <c r="T224" i="36"/>
  <c r="Q224" i="36"/>
  <c r="Z220" i="36"/>
  <c r="W220" i="36"/>
  <c r="T220" i="36"/>
  <c r="Q220" i="36"/>
  <c r="K220" i="36"/>
  <c r="Z219" i="36"/>
  <c r="W219" i="36"/>
  <c r="T219" i="36"/>
  <c r="Q219" i="36"/>
  <c r="K219" i="36"/>
  <c r="Z216" i="36"/>
  <c r="W216" i="36"/>
  <c r="T216" i="36"/>
  <c r="Q216" i="36"/>
  <c r="K216" i="36"/>
  <c r="Z215" i="36"/>
  <c r="W215" i="36"/>
  <c r="T215" i="36"/>
  <c r="Q215" i="36"/>
  <c r="K215" i="36"/>
  <c r="Z212" i="36"/>
  <c r="W212" i="36"/>
  <c r="T212" i="36"/>
  <c r="Q212" i="36"/>
  <c r="K212" i="36"/>
  <c r="Z211" i="36"/>
  <c r="W211" i="36"/>
  <c r="T211" i="36"/>
  <c r="Q211" i="36"/>
  <c r="K211" i="36"/>
  <c r="Z210" i="36"/>
  <c r="W210" i="36"/>
  <c r="T210" i="36"/>
  <c r="Q210" i="36"/>
  <c r="K210" i="36"/>
  <c r="Z209" i="36"/>
  <c r="W209" i="36"/>
  <c r="T209" i="36"/>
  <c r="Q209" i="36"/>
  <c r="K209" i="36"/>
  <c r="Z208" i="36"/>
  <c r="W208" i="36"/>
  <c r="T208" i="36"/>
  <c r="Q208" i="36"/>
  <c r="Z204" i="36"/>
  <c r="W204" i="36"/>
  <c r="T204" i="36"/>
  <c r="Q204" i="36"/>
  <c r="K204" i="36"/>
  <c r="Z203" i="36"/>
  <c r="W203" i="36"/>
  <c r="T203" i="36"/>
  <c r="Q203" i="36"/>
  <c r="K203" i="36"/>
  <c r="Z200" i="36"/>
  <c r="W200" i="36"/>
  <c r="T200" i="36"/>
  <c r="Q200" i="36"/>
  <c r="K200" i="36"/>
  <c r="Z199" i="36"/>
  <c r="W199" i="36"/>
  <c r="T199" i="36"/>
  <c r="Q199" i="36"/>
  <c r="K199" i="36"/>
  <c r="Z196" i="36"/>
  <c r="W196" i="36"/>
  <c r="T196" i="36"/>
  <c r="Q196" i="36"/>
  <c r="K196" i="36"/>
  <c r="Z195" i="36"/>
  <c r="W195" i="36"/>
  <c r="T195" i="36"/>
  <c r="Q195" i="36"/>
  <c r="K195" i="36"/>
  <c r="Z194" i="36"/>
  <c r="W194" i="36"/>
  <c r="T194" i="36"/>
  <c r="Q194" i="36"/>
  <c r="K194" i="36"/>
  <c r="Z193" i="36"/>
  <c r="W193" i="36"/>
  <c r="T193" i="36"/>
  <c r="Q193" i="36"/>
  <c r="K193" i="36"/>
  <c r="Z192" i="36"/>
  <c r="W192" i="36"/>
  <c r="T192" i="36"/>
  <c r="Q192" i="36"/>
  <c r="Z160" i="36"/>
  <c r="AA160" i="36" s="1"/>
  <c r="W160" i="36"/>
  <c r="X160" i="36" s="1"/>
  <c r="T160" i="36"/>
  <c r="U160" i="36" s="1"/>
  <c r="Q160" i="36"/>
  <c r="R160" i="36" s="1"/>
  <c r="N160" i="36"/>
  <c r="O160" i="36" s="1"/>
  <c r="K160" i="36"/>
  <c r="L160" i="36" s="1"/>
  <c r="H160" i="36"/>
  <c r="I160" i="36" s="1"/>
  <c r="AA150" i="36"/>
  <c r="Z150" i="36"/>
  <c r="X150" i="36"/>
  <c r="W150" i="36"/>
  <c r="U150" i="36"/>
  <c r="T150" i="36"/>
  <c r="R150" i="36"/>
  <c r="Q150" i="36"/>
  <c r="O150" i="36"/>
  <c r="N150" i="36"/>
  <c r="L150" i="36"/>
  <c r="K150" i="36"/>
  <c r="I150" i="36"/>
  <c r="AA149" i="36"/>
  <c r="Z149" i="36"/>
  <c r="X149" i="36"/>
  <c r="W149" i="36"/>
  <c r="U149" i="36"/>
  <c r="T149" i="36"/>
  <c r="R148" i="36"/>
  <c r="Q148" i="36"/>
  <c r="O148" i="36"/>
  <c r="N148" i="36"/>
  <c r="AA147" i="36"/>
  <c r="Z147" i="36"/>
  <c r="X147" i="36"/>
  <c r="W147" i="36"/>
  <c r="U147" i="36"/>
  <c r="T147" i="36"/>
  <c r="R147" i="36"/>
  <c r="Q147" i="36"/>
  <c r="O147" i="36"/>
  <c r="N147" i="36"/>
  <c r="L147" i="36"/>
  <c r="K147" i="36"/>
  <c r="I147" i="36"/>
  <c r="AA146" i="36"/>
  <c r="Z146" i="36"/>
  <c r="Z152" i="36" s="1"/>
  <c r="X146" i="36"/>
  <c r="W146" i="36"/>
  <c r="W152" i="36" s="1"/>
  <c r="U146" i="36"/>
  <c r="T146" i="36"/>
  <c r="T152" i="36" s="1"/>
  <c r="R146" i="36"/>
  <c r="Q146" i="36"/>
  <c r="O146" i="36"/>
  <c r="N146" i="36"/>
  <c r="L146" i="36"/>
  <c r="K146" i="36"/>
  <c r="K152" i="36" s="1"/>
  <c r="I146" i="36"/>
  <c r="AA140" i="36"/>
  <c r="Z140" i="36"/>
  <c r="X140" i="36"/>
  <c r="W140" i="36"/>
  <c r="U140" i="36"/>
  <c r="T140" i="36"/>
  <c r="R140" i="36"/>
  <c r="Q140" i="36"/>
  <c r="O140" i="36"/>
  <c r="N140" i="36"/>
  <c r="L140" i="36"/>
  <c r="K140" i="36"/>
  <c r="I140" i="36"/>
  <c r="AA139" i="36"/>
  <c r="Z139" i="36"/>
  <c r="X139" i="36"/>
  <c r="W139" i="36"/>
  <c r="U139" i="36"/>
  <c r="T139" i="36"/>
  <c r="R139" i="36"/>
  <c r="Q139" i="36"/>
  <c r="O139" i="36"/>
  <c r="N139" i="36"/>
  <c r="L139" i="36"/>
  <c r="K139" i="36"/>
  <c r="I139" i="36"/>
  <c r="AA138" i="36"/>
  <c r="Z138" i="36"/>
  <c r="X138" i="36"/>
  <c r="W138" i="36" s="1"/>
  <c r="U138" i="36"/>
  <c r="T138" i="36"/>
  <c r="R138" i="36"/>
  <c r="Q138" i="36" s="1"/>
  <c r="O138" i="36"/>
  <c r="N138" i="36"/>
  <c r="L138" i="36"/>
  <c r="K138" i="36" s="1"/>
  <c r="I138" i="36"/>
  <c r="AA137" i="36"/>
  <c r="X137" i="36"/>
  <c r="W137" i="36"/>
  <c r="U137" i="36"/>
  <c r="T137" i="36"/>
  <c r="R137" i="36"/>
  <c r="O137" i="36"/>
  <c r="L137" i="36"/>
  <c r="I137" i="36"/>
  <c r="AA136" i="36"/>
  <c r="Z136" i="36"/>
  <c r="Z233" i="36" s="1"/>
  <c r="X136" i="36"/>
  <c r="W136" i="36"/>
  <c r="W233" i="36" s="1"/>
  <c r="U136" i="36"/>
  <c r="T136" i="36"/>
  <c r="T233" i="36" s="1"/>
  <c r="R136" i="36"/>
  <c r="Q136" i="36"/>
  <c r="Q233" i="36" s="1"/>
  <c r="O136" i="36"/>
  <c r="N136" i="36"/>
  <c r="L136" i="36"/>
  <c r="K136" i="36"/>
  <c r="K233" i="36" s="1"/>
  <c r="I136" i="36"/>
  <c r="Z137" i="36"/>
  <c r="AA135" i="36"/>
  <c r="Z135" i="36" s="1"/>
  <c r="X135" i="36"/>
  <c r="W135" i="36"/>
  <c r="U135" i="36"/>
  <c r="T135" i="36"/>
  <c r="R135" i="36"/>
  <c r="O135" i="36"/>
  <c r="L135" i="36"/>
  <c r="I135" i="36"/>
  <c r="AA134" i="36"/>
  <c r="Z134" i="36"/>
  <c r="Z230" i="36" s="1"/>
  <c r="X134" i="36"/>
  <c r="W134" i="36"/>
  <c r="W230" i="36" s="1"/>
  <c r="U134" i="36"/>
  <c r="T134" i="36"/>
  <c r="T230" i="36" s="1"/>
  <c r="R134" i="36"/>
  <c r="Q134" i="36"/>
  <c r="Q230" i="36" s="1"/>
  <c r="O134" i="36"/>
  <c r="N134" i="36"/>
  <c r="L134" i="36"/>
  <c r="K134" i="36"/>
  <c r="K230" i="36" s="1"/>
  <c r="I134" i="36"/>
  <c r="AA133" i="36"/>
  <c r="Z133" i="36"/>
  <c r="X133" i="36"/>
  <c r="W133" i="36"/>
  <c r="U133" i="36"/>
  <c r="T133" i="36"/>
  <c r="R133" i="36"/>
  <c r="Q133" i="36"/>
  <c r="O133" i="36"/>
  <c r="N133" i="36"/>
  <c r="L133" i="36"/>
  <c r="K133" i="36"/>
  <c r="I133" i="36"/>
  <c r="AA132" i="36"/>
  <c r="Z132" i="36"/>
  <c r="X132" i="36"/>
  <c r="W132" i="36"/>
  <c r="U132" i="36"/>
  <c r="T132" i="36"/>
  <c r="R132" i="36"/>
  <c r="Q132" i="36"/>
  <c r="O132" i="36"/>
  <c r="N132" i="36"/>
  <c r="L132" i="36"/>
  <c r="K132" i="36"/>
  <c r="I132" i="36"/>
  <c r="AA131" i="36"/>
  <c r="Z131" i="36"/>
  <c r="X131" i="36"/>
  <c r="W131" i="36"/>
  <c r="U131" i="36"/>
  <c r="T131" i="36"/>
  <c r="R131" i="36"/>
  <c r="Q131" i="36"/>
  <c r="O131" i="36"/>
  <c r="N131" i="36"/>
  <c r="L131" i="36"/>
  <c r="K131" i="36"/>
  <c r="I131" i="36"/>
  <c r="AA130" i="36"/>
  <c r="X130" i="36"/>
  <c r="W130" i="36"/>
  <c r="U130" i="36"/>
  <c r="T130" i="36"/>
  <c r="L130" i="36"/>
  <c r="K130" i="36"/>
  <c r="I130" i="36"/>
  <c r="AA129" i="36"/>
  <c r="X129" i="36"/>
  <c r="W129" i="36"/>
  <c r="U129" i="36"/>
  <c r="T129" i="36"/>
  <c r="L129" i="36"/>
  <c r="K129" i="36"/>
  <c r="I129" i="36"/>
  <c r="Q130" i="36"/>
  <c r="AA128" i="36"/>
  <c r="X128" i="36"/>
  <c r="W128" i="36"/>
  <c r="U128" i="36"/>
  <c r="T128" i="36"/>
  <c r="L128" i="36"/>
  <c r="K128" i="36"/>
  <c r="I128" i="36"/>
  <c r="Z129" i="36"/>
  <c r="AA127" i="36"/>
  <c r="X127" i="36"/>
  <c r="W127" i="36"/>
  <c r="U127" i="36"/>
  <c r="T127" i="36"/>
  <c r="L127" i="36"/>
  <c r="K127" i="36"/>
  <c r="I127" i="36"/>
  <c r="Q128" i="36"/>
  <c r="AA126" i="36"/>
  <c r="X126" i="36"/>
  <c r="W126" i="36"/>
  <c r="U126" i="36"/>
  <c r="T126" i="36"/>
  <c r="L126" i="36"/>
  <c r="K126" i="36"/>
  <c r="K224" i="36" s="1"/>
  <c r="I126" i="36"/>
  <c r="Z127" i="36"/>
  <c r="AA125" i="36"/>
  <c r="Z125" i="36"/>
  <c r="Z223" i="36" s="1"/>
  <c r="X125" i="36"/>
  <c r="W125" i="36"/>
  <c r="W223" i="36" s="1"/>
  <c r="U125" i="36"/>
  <c r="T125" i="36"/>
  <c r="T223" i="36" s="1"/>
  <c r="Q125" i="36"/>
  <c r="Q223" i="36" s="1"/>
  <c r="N125" i="36"/>
  <c r="L125" i="36"/>
  <c r="K125" i="36"/>
  <c r="K223" i="36" s="1"/>
  <c r="I125" i="36"/>
  <c r="Q126" i="36"/>
  <c r="AA124" i="36"/>
  <c r="Z124" i="36"/>
  <c r="X124" i="36"/>
  <c r="W124" i="36"/>
  <c r="U124" i="36"/>
  <c r="T124" i="36"/>
  <c r="R124" i="36"/>
  <c r="Q124" i="36"/>
  <c r="O124" i="36"/>
  <c r="N124" i="36"/>
  <c r="L124" i="36"/>
  <c r="K124" i="36"/>
  <c r="I124" i="36"/>
  <c r="AA123" i="36"/>
  <c r="Z123" i="36"/>
  <c r="X123" i="36"/>
  <c r="W123" i="36"/>
  <c r="U123" i="36"/>
  <c r="T123" i="36"/>
  <c r="R123" i="36"/>
  <c r="Q123" i="36"/>
  <c r="O123" i="36"/>
  <c r="N123" i="36"/>
  <c r="L123" i="36"/>
  <c r="K123" i="36"/>
  <c r="I123" i="36"/>
  <c r="AA122" i="36"/>
  <c r="Z122" i="36"/>
  <c r="X122" i="36"/>
  <c r="W122" i="36"/>
  <c r="U122" i="36"/>
  <c r="T122" i="36"/>
  <c r="R122" i="36"/>
  <c r="Q122" i="36"/>
  <c r="O122" i="36"/>
  <c r="N122" i="36"/>
  <c r="L122" i="36"/>
  <c r="K122" i="36"/>
  <c r="I122" i="36"/>
  <c r="AA121" i="36"/>
  <c r="Z121" i="36"/>
  <c r="X121" i="36"/>
  <c r="W121" i="36"/>
  <c r="U121" i="36"/>
  <c r="T121" i="36"/>
  <c r="R121" i="36"/>
  <c r="Q121" i="36"/>
  <c r="O121" i="36"/>
  <c r="N121" i="36"/>
  <c r="L121" i="36"/>
  <c r="K121" i="36"/>
  <c r="I121" i="36"/>
  <c r="R120" i="36"/>
  <c r="Q120" i="36" s="1"/>
  <c r="O120" i="36"/>
  <c r="N120" i="36"/>
  <c r="L120" i="36"/>
  <c r="K120" i="36" s="1"/>
  <c r="I120" i="36"/>
  <c r="AA114" i="36"/>
  <c r="Z114" i="36"/>
  <c r="X114" i="36"/>
  <c r="W114" i="36"/>
  <c r="U114" i="36"/>
  <c r="T114" i="36"/>
  <c r="R114" i="36"/>
  <c r="Q114" i="36"/>
  <c r="O114" i="36"/>
  <c r="N114" i="36"/>
  <c r="L114" i="36"/>
  <c r="K114" i="36"/>
  <c r="I114" i="36"/>
  <c r="AA113" i="36"/>
  <c r="Z113" i="36"/>
  <c r="X113" i="36"/>
  <c r="W113" i="36"/>
  <c r="U113" i="36"/>
  <c r="T113" i="36"/>
  <c r="R113" i="36"/>
  <c r="Q113" i="36"/>
  <c r="O113" i="36"/>
  <c r="N113" i="36"/>
  <c r="L113" i="36"/>
  <c r="K113" i="36"/>
  <c r="I113" i="36"/>
  <c r="AA112" i="36"/>
  <c r="Z112" i="36"/>
  <c r="X112" i="36"/>
  <c r="W112" i="36"/>
  <c r="U112" i="36"/>
  <c r="T112" i="36"/>
  <c r="R112" i="36"/>
  <c r="Q112" i="36"/>
  <c r="O112" i="36"/>
  <c r="N112" i="36"/>
  <c r="L112" i="36"/>
  <c r="K112" i="36"/>
  <c r="I112" i="36"/>
  <c r="AA111" i="36"/>
  <c r="Z111" i="36"/>
  <c r="X111" i="36"/>
  <c r="W111" i="36"/>
  <c r="U111" i="36"/>
  <c r="T111" i="36"/>
  <c r="R111" i="36"/>
  <c r="Q111" i="36"/>
  <c r="O111" i="36"/>
  <c r="N111" i="36"/>
  <c r="L111" i="36"/>
  <c r="K111" i="36"/>
  <c r="I111" i="36"/>
  <c r="AA110" i="36"/>
  <c r="Z110" i="36"/>
  <c r="X110" i="36"/>
  <c r="W110" i="36"/>
  <c r="U110" i="36"/>
  <c r="T110" i="36"/>
  <c r="R110" i="36"/>
  <c r="O110" i="36"/>
  <c r="Q110" i="36" s="1"/>
  <c r="N110" i="36"/>
  <c r="L110" i="36"/>
  <c r="I110" i="36"/>
  <c r="K110" i="36" s="1"/>
  <c r="AA109" i="36"/>
  <c r="Z109" i="36"/>
  <c r="X109" i="36"/>
  <c r="W109" i="36"/>
  <c r="U109" i="36"/>
  <c r="T109" i="36"/>
  <c r="R109" i="36"/>
  <c r="Q109" i="36"/>
  <c r="O109" i="36"/>
  <c r="N109" i="36"/>
  <c r="L109" i="36"/>
  <c r="K109" i="36"/>
  <c r="I109" i="36"/>
  <c r="AA108" i="36"/>
  <c r="Z108" i="36"/>
  <c r="X108" i="36"/>
  <c r="W108" i="36"/>
  <c r="U108" i="36"/>
  <c r="T108" i="36"/>
  <c r="R108" i="36"/>
  <c r="Q108" i="36"/>
  <c r="O108" i="36"/>
  <c r="N108" i="36"/>
  <c r="L108" i="36"/>
  <c r="K108" i="36"/>
  <c r="I108" i="36"/>
  <c r="AA107" i="36"/>
  <c r="Z107" i="36"/>
  <c r="X107" i="36"/>
  <c r="W107" i="36" s="1"/>
  <c r="U107" i="36"/>
  <c r="T107" i="36"/>
  <c r="R107" i="36"/>
  <c r="O107" i="36"/>
  <c r="Q107" i="36" s="1"/>
  <c r="N107" i="36"/>
  <c r="L107" i="36"/>
  <c r="I107" i="36"/>
  <c r="K107" i="36" s="1"/>
  <c r="AA106" i="36"/>
  <c r="Z106" i="36"/>
  <c r="X106" i="36"/>
  <c r="W106" i="36"/>
  <c r="U106" i="36"/>
  <c r="T106" i="36"/>
  <c r="R106" i="36"/>
  <c r="O106" i="36"/>
  <c r="Q106" i="36" s="1"/>
  <c r="N106" i="36"/>
  <c r="L106" i="36"/>
  <c r="I106" i="36"/>
  <c r="K106" i="36" s="1"/>
  <c r="AA105" i="36"/>
  <c r="Z105" i="36" s="1"/>
  <c r="X105" i="36"/>
  <c r="W105" i="36"/>
  <c r="U105" i="36"/>
  <c r="T105" i="36" s="1"/>
  <c r="R105" i="36"/>
  <c r="O105" i="36"/>
  <c r="N105" i="36" s="1"/>
  <c r="L105" i="36"/>
  <c r="I105" i="36"/>
  <c r="K105" i="36" s="1"/>
  <c r="R104" i="36"/>
  <c r="Q104" i="36"/>
  <c r="O104" i="36"/>
  <c r="N104" i="36"/>
  <c r="L104" i="36"/>
  <c r="K104" i="36"/>
  <c r="I104" i="36"/>
  <c r="AA98" i="36"/>
  <c r="Z98" i="36"/>
  <c r="X98" i="36"/>
  <c r="W98" i="36"/>
  <c r="U98" i="36"/>
  <c r="T98" i="36"/>
  <c r="R98" i="36"/>
  <c r="Q98" i="36"/>
  <c r="O98" i="36"/>
  <c r="N98" i="36"/>
  <c r="L98" i="36"/>
  <c r="K98" i="36"/>
  <c r="I98" i="36"/>
  <c r="AA97" i="36"/>
  <c r="Z97" i="36"/>
  <c r="X97" i="36"/>
  <c r="W97" i="36"/>
  <c r="U97" i="36"/>
  <c r="T97" i="36"/>
  <c r="R97" i="36"/>
  <c r="Q97" i="36"/>
  <c r="O97" i="36"/>
  <c r="N97" i="36"/>
  <c r="L97" i="36"/>
  <c r="K97" i="36"/>
  <c r="I97" i="36"/>
  <c r="AA96" i="36"/>
  <c r="Z96" i="36"/>
  <c r="X96" i="36"/>
  <c r="W96" i="36"/>
  <c r="U96" i="36"/>
  <c r="T96" i="36"/>
  <c r="R96" i="36"/>
  <c r="O96" i="36"/>
  <c r="L96" i="36"/>
  <c r="K96" i="36"/>
  <c r="I96" i="36"/>
  <c r="AA95" i="36"/>
  <c r="Z95" i="36"/>
  <c r="X95" i="36"/>
  <c r="W95" i="36"/>
  <c r="U95" i="36"/>
  <c r="T95" i="36"/>
  <c r="R95" i="36"/>
  <c r="O95" i="36"/>
  <c r="L95" i="36"/>
  <c r="K95" i="36"/>
  <c r="I95" i="36"/>
  <c r="AA94" i="36"/>
  <c r="Z94" i="36"/>
  <c r="Z218" i="36" s="1"/>
  <c r="X94" i="36"/>
  <c r="W94" i="36"/>
  <c r="W218" i="36" s="1"/>
  <c r="U94" i="36"/>
  <c r="T94" i="36"/>
  <c r="T218" i="36" s="1"/>
  <c r="R94" i="36"/>
  <c r="Q94" i="36"/>
  <c r="Q218" i="36" s="1"/>
  <c r="O94" i="36"/>
  <c r="N94" i="36"/>
  <c r="L94" i="36"/>
  <c r="K94" i="36"/>
  <c r="K218" i="36" s="1"/>
  <c r="I94" i="36"/>
  <c r="AA93" i="36"/>
  <c r="Z93" i="36"/>
  <c r="X93" i="36"/>
  <c r="W93" i="36"/>
  <c r="U93" i="36"/>
  <c r="T93" i="36"/>
  <c r="R93" i="36"/>
  <c r="O93" i="36"/>
  <c r="L93" i="36"/>
  <c r="K93" i="36"/>
  <c r="I93" i="36"/>
  <c r="AA92" i="36"/>
  <c r="Z92" i="36"/>
  <c r="X92" i="36"/>
  <c r="W92" i="36"/>
  <c r="U92" i="36"/>
  <c r="T92" i="36"/>
  <c r="R92" i="36"/>
  <c r="O92" i="36"/>
  <c r="L92" i="36"/>
  <c r="K92" i="36"/>
  <c r="I92" i="36"/>
  <c r="AA91" i="36"/>
  <c r="Z91" i="36"/>
  <c r="Z214" i="36" s="1"/>
  <c r="X91" i="36"/>
  <c r="W91" i="36"/>
  <c r="W214" i="36" s="1"/>
  <c r="U91" i="36"/>
  <c r="T91" i="36"/>
  <c r="T214" i="36" s="1"/>
  <c r="R91" i="36"/>
  <c r="Q91" i="36"/>
  <c r="Q214" i="36" s="1"/>
  <c r="O91" i="36"/>
  <c r="N91" i="36"/>
  <c r="L91" i="36"/>
  <c r="K91" i="36"/>
  <c r="K214" i="36" s="1"/>
  <c r="I91" i="36"/>
  <c r="AA90" i="36"/>
  <c r="Z90" i="36" s="1"/>
  <c r="X90" i="36"/>
  <c r="W90" i="36"/>
  <c r="U90" i="36"/>
  <c r="T90" i="36" s="1"/>
  <c r="R90" i="36"/>
  <c r="Q90" i="36"/>
  <c r="O90" i="36"/>
  <c r="N90" i="36" s="1"/>
  <c r="L90" i="36"/>
  <c r="K90" i="36"/>
  <c r="I90" i="36"/>
  <c r="AA89" i="36"/>
  <c r="Z89" i="36"/>
  <c r="X89" i="36"/>
  <c r="W89" i="36"/>
  <c r="U89" i="36"/>
  <c r="T89" i="36"/>
  <c r="R89" i="36"/>
  <c r="Q89" i="36"/>
  <c r="O89" i="36"/>
  <c r="N89" i="36"/>
  <c r="L89" i="36"/>
  <c r="K89" i="36"/>
  <c r="I89" i="36"/>
  <c r="AA88" i="36"/>
  <c r="Z88" i="36"/>
  <c r="X88" i="36"/>
  <c r="W88" i="36" s="1"/>
  <c r="U88" i="36"/>
  <c r="T88" i="36"/>
  <c r="R88" i="36"/>
  <c r="Q88" i="36" s="1"/>
  <c r="O88" i="36"/>
  <c r="N88" i="36"/>
  <c r="L88" i="36"/>
  <c r="K88" i="36" s="1"/>
  <c r="I88" i="36"/>
  <c r="AA87" i="36"/>
  <c r="Z87" i="36"/>
  <c r="X87" i="36"/>
  <c r="W87" i="36"/>
  <c r="U87" i="36"/>
  <c r="T87" i="36"/>
  <c r="R87" i="36"/>
  <c r="Q87" i="36"/>
  <c r="O87" i="36"/>
  <c r="N87" i="36"/>
  <c r="L87" i="36"/>
  <c r="K87" i="36"/>
  <c r="I87" i="36"/>
  <c r="AA86" i="36"/>
  <c r="Z86" i="36"/>
  <c r="X86" i="36"/>
  <c r="W86" i="36"/>
  <c r="U86" i="36"/>
  <c r="T86" i="36"/>
  <c r="R86" i="36"/>
  <c r="Q86" i="36"/>
  <c r="O86" i="36"/>
  <c r="N86" i="36"/>
  <c r="L86" i="36"/>
  <c r="K86" i="36"/>
  <c r="I86" i="36"/>
  <c r="AA85" i="36"/>
  <c r="Z85" i="36"/>
  <c r="X85" i="36"/>
  <c r="W85" i="36"/>
  <c r="U85" i="36"/>
  <c r="T85" i="36"/>
  <c r="R85" i="36"/>
  <c r="Q85" i="36"/>
  <c r="O85" i="36"/>
  <c r="N85" i="36"/>
  <c r="L85" i="36"/>
  <c r="K85" i="36"/>
  <c r="I85" i="36"/>
  <c r="AA84" i="36"/>
  <c r="Z84" i="36"/>
  <c r="X84" i="36"/>
  <c r="W84" i="36"/>
  <c r="U84" i="36"/>
  <c r="T84" i="36"/>
  <c r="R84" i="36"/>
  <c r="Q84" i="36"/>
  <c r="O84" i="36"/>
  <c r="N84" i="36"/>
  <c r="L84" i="36"/>
  <c r="K84" i="36"/>
  <c r="I84" i="36"/>
  <c r="R83" i="36"/>
  <c r="Q83" i="36"/>
  <c r="O83" i="36"/>
  <c r="N83" i="36"/>
  <c r="R82" i="36"/>
  <c r="Q82" i="36"/>
  <c r="O82" i="36"/>
  <c r="N82" i="36"/>
  <c r="R81" i="36"/>
  <c r="Q81" i="36"/>
  <c r="O81" i="36"/>
  <c r="N81" i="36"/>
  <c r="AA80" i="36"/>
  <c r="Z80" i="36"/>
  <c r="X80" i="36"/>
  <c r="W80" i="36"/>
  <c r="U80" i="36"/>
  <c r="T80" i="36"/>
  <c r="Q80" i="36"/>
  <c r="L80" i="36"/>
  <c r="K80" i="36"/>
  <c r="I80" i="36"/>
  <c r="AA79" i="36"/>
  <c r="Z79" i="36"/>
  <c r="X79" i="36"/>
  <c r="W79" i="36"/>
  <c r="U79" i="36"/>
  <c r="T79" i="36"/>
  <c r="Q79" i="36"/>
  <c r="L79" i="36"/>
  <c r="K79" i="36"/>
  <c r="I79" i="36"/>
  <c r="AA78" i="36"/>
  <c r="Z78" i="36"/>
  <c r="X78" i="36"/>
  <c r="W78" i="36"/>
  <c r="U78" i="36"/>
  <c r="T78" i="36"/>
  <c r="Q78" i="36"/>
  <c r="L78" i="36"/>
  <c r="K78" i="36"/>
  <c r="I78" i="36"/>
  <c r="AA77" i="36"/>
  <c r="Z77" i="36"/>
  <c r="X77" i="36"/>
  <c r="W77" i="36"/>
  <c r="U77" i="36"/>
  <c r="T77" i="36"/>
  <c r="Q77" i="36"/>
  <c r="L77" i="36"/>
  <c r="K77" i="36"/>
  <c r="I77" i="36"/>
  <c r="AA76" i="36"/>
  <c r="Z76" i="36"/>
  <c r="X76" i="36"/>
  <c r="W76" i="36"/>
  <c r="U76" i="36"/>
  <c r="T76" i="36"/>
  <c r="Q76" i="36"/>
  <c r="L76" i="36"/>
  <c r="K76" i="36"/>
  <c r="K208" i="36" s="1"/>
  <c r="I76" i="36"/>
  <c r="AA75" i="36"/>
  <c r="Z75" i="36"/>
  <c r="Z207" i="36" s="1"/>
  <c r="X75" i="36"/>
  <c r="W75" i="36"/>
  <c r="W207" i="36" s="1"/>
  <c r="U75" i="36"/>
  <c r="T75" i="36"/>
  <c r="T207" i="36" s="1"/>
  <c r="Q75" i="36"/>
  <c r="Q207" i="36" s="1"/>
  <c r="N75" i="36"/>
  <c r="L75" i="36"/>
  <c r="K75" i="36"/>
  <c r="K207" i="36" s="1"/>
  <c r="I75" i="36"/>
  <c r="AA74" i="36"/>
  <c r="Z74" i="36" s="1"/>
  <c r="X74" i="36"/>
  <c r="W74" i="36"/>
  <c r="U74" i="36"/>
  <c r="T74" i="36" s="1"/>
  <c r="R74" i="36"/>
  <c r="Q74" i="36"/>
  <c r="O74" i="36"/>
  <c r="N74" i="36" s="1"/>
  <c r="L74" i="36"/>
  <c r="K74" i="36" s="1"/>
  <c r="I74" i="36"/>
  <c r="AA73" i="36"/>
  <c r="Z73" i="36"/>
  <c r="X73" i="36"/>
  <c r="W73" i="36"/>
  <c r="U73" i="36"/>
  <c r="T73" i="36"/>
  <c r="R73" i="36"/>
  <c r="Q73" i="36"/>
  <c r="O73" i="36"/>
  <c r="N73" i="36"/>
  <c r="L73" i="36"/>
  <c r="K73" i="36"/>
  <c r="I73" i="36"/>
  <c r="AA72" i="36"/>
  <c r="Z72" i="36"/>
  <c r="X72" i="36"/>
  <c r="W72" i="36"/>
  <c r="U72" i="36"/>
  <c r="T72" i="36"/>
  <c r="R72" i="36"/>
  <c r="Q72" i="36"/>
  <c r="O72" i="36"/>
  <c r="N72" i="36"/>
  <c r="L72" i="36"/>
  <c r="K72" i="36"/>
  <c r="I72" i="36"/>
  <c r="AA71" i="36"/>
  <c r="Z71" i="36" s="1"/>
  <c r="X71" i="36"/>
  <c r="W71" i="36"/>
  <c r="U71" i="36"/>
  <c r="T71" i="36" s="1"/>
  <c r="R71" i="36"/>
  <c r="Q71" i="36"/>
  <c r="O71" i="36"/>
  <c r="N71" i="36" s="1"/>
  <c r="L71" i="36"/>
  <c r="K71" i="36"/>
  <c r="I71" i="36"/>
  <c r="AA70" i="36"/>
  <c r="Z70" i="36"/>
  <c r="X70" i="36"/>
  <c r="W70" i="36"/>
  <c r="U70" i="36"/>
  <c r="T70" i="36"/>
  <c r="R70" i="36"/>
  <c r="Q70" i="36"/>
  <c r="O70" i="36"/>
  <c r="N70" i="36"/>
  <c r="L70" i="36"/>
  <c r="K70" i="36"/>
  <c r="I70" i="36"/>
  <c r="AA69" i="36"/>
  <c r="Z69" i="36"/>
  <c r="X69" i="36"/>
  <c r="W69" i="36"/>
  <c r="U69" i="36"/>
  <c r="T69" i="36"/>
  <c r="R69" i="36"/>
  <c r="Q69" i="36"/>
  <c r="O69" i="36"/>
  <c r="N69" i="36"/>
  <c r="L69" i="36"/>
  <c r="K69" i="36"/>
  <c r="I69" i="36"/>
  <c r="AA68" i="36"/>
  <c r="Z68" i="36"/>
  <c r="X68" i="36"/>
  <c r="W68" i="36"/>
  <c r="U68" i="36"/>
  <c r="T68" i="36"/>
  <c r="R68" i="36"/>
  <c r="Q68" i="36"/>
  <c r="O68" i="36"/>
  <c r="N68" i="36"/>
  <c r="L68" i="36"/>
  <c r="K68" i="36"/>
  <c r="I68" i="36"/>
  <c r="AA67" i="36"/>
  <c r="Z67" i="36" s="1"/>
  <c r="X67" i="36"/>
  <c r="W67" i="36"/>
  <c r="U67" i="36"/>
  <c r="T67" i="36" s="1"/>
  <c r="R67" i="36"/>
  <c r="Q67" i="36"/>
  <c r="O67" i="36"/>
  <c r="N67" i="36" s="1"/>
  <c r="L67" i="36"/>
  <c r="K67" i="36"/>
  <c r="I67" i="36"/>
  <c r="AA66" i="36"/>
  <c r="Z66" i="36"/>
  <c r="X66" i="36"/>
  <c r="W66" i="36"/>
  <c r="U66" i="36"/>
  <c r="T66" i="36"/>
  <c r="R66" i="36"/>
  <c r="Q66" i="36"/>
  <c r="O66" i="36"/>
  <c r="N66" i="36"/>
  <c r="L66" i="36"/>
  <c r="K66" i="36"/>
  <c r="I66" i="36"/>
  <c r="AA65" i="36"/>
  <c r="Z65" i="36"/>
  <c r="X65" i="36"/>
  <c r="W65" i="36" s="1"/>
  <c r="U65" i="36"/>
  <c r="T65" i="36"/>
  <c r="R65" i="36"/>
  <c r="Q65" i="36" s="1"/>
  <c r="O65" i="36"/>
  <c r="N65" i="36"/>
  <c r="L65" i="36"/>
  <c r="K65" i="36" s="1"/>
  <c r="I65" i="36"/>
  <c r="AA64" i="36"/>
  <c r="X64" i="36"/>
  <c r="U64" i="36"/>
  <c r="R64" i="36"/>
  <c r="O64" i="36"/>
  <c r="L64" i="36"/>
  <c r="I64" i="36"/>
  <c r="H64" i="36" s="1"/>
  <c r="R63" i="36"/>
  <c r="Q63" i="36" s="1"/>
  <c r="O63" i="36"/>
  <c r="N63" i="36"/>
  <c r="L63" i="36"/>
  <c r="K63" i="36" s="1"/>
  <c r="I63" i="36"/>
  <c r="AA57" i="36"/>
  <c r="Z57" i="36"/>
  <c r="X57" i="36"/>
  <c r="W57" i="36"/>
  <c r="U57" i="36"/>
  <c r="T57" i="36"/>
  <c r="R57" i="36"/>
  <c r="Q57" i="36"/>
  <c r="O57" i="36"/>
  <c r="N57" i="36"/>
  <c r="L57" i="36"/>
  <c r="K57" i="36"/>
  <c r="I57" i="36"/>
  <c r="AA56" i="36"/>
  <c r="Z56" i="36"/>
  <c r="X56" i="36"/>
  <c r="W56" i="36"/>
  <c r="U56" i="36"/>
  <c r="T56" i="36"/>
  <c r="R56" i="36"/>
  <c r="Q56" i="36"/>
  <c r="O56" i="36"/>
  <c r="N56" i="36"/>
  <c r="L56" i="36"/>
  <c r="K56" i="36"/>
  <c r="I56" i="36"/>
  <c r="AA55" i="36"/>
  <c r="Z55" i="36"/>
  <c r="X55" i="36"/>
  <c r="W55" i="36"/>
  <c r="U55" i="36"/>
  <c r="T55" i="36"/>
  <c r="R55" i="36"/>
  <c r="O55" i="36"/>
  <c r="L55" i="36"/>
  <c r="K55" i="36"/>
  <c r="I55" i="36"/>
  <c r="AA54" i="36"/>
  <c r="Z54" i="36"/>
  <c r="X54" i="36"/>
  <c r="W54" i="36"/>
  <c r="U54" i="36"/>
  <c r="T54" i="36"/>
  <c r="R54" i="36"/>
  <c r="O54" i="36"/>
  <c r="L54" i="36"/>
  <c r="K54" i="36"/>
  <c r="I54" i="36"/>
  <c r="Q55" i="36"/>
  <c r="AA53" i="36"/>
  <c r="Z53" i="36"/>
  <c r="Z202" i="36" s="1"/>
  <c r="X53" i="36"/>
  <c r="W53" i="36"/>
  <c r="W202" i="36" s="1"/>
  <c r="U53" i="36"/>
  <c r="T53" i="36"/>
  <c r="T202" i="36" s="1"/>
  <c r="R53" i="36"/>
  <c r="Q53" i="36"/>
  <c r="Q202" i="36" s="1"/>
  <c r="O53" i="36"/>
  <c r="N53" i="36"/>
  <c r="L53" i="36"/>
  <c r="K53" i="36"/>
  <c r="K202" i="36" s="1"/>
  <c r="I53" i="36"/>
  <c r="AA52" i="36"/>
  <c r="Z52" i="36"/>
  <c r="X52" i="36"/>
  <c r="W52" i="36"/>
  <c r="U52" i="36"/>
  <c r="T52" i="36"/>
  <c r="R52" i="36"/>
  <c r="Q52" i="36"/>
  <c r="O52" i="36"/>
  <c r="L52" i="36"/>
  <c r="K52" i="36"/>
  <c r="I52" i="36"/>
  <c r="AA51" i="36"/>
  <c r="Z51" i="36"/>
  <c r="X51" i="36"/>
  <c r="W51" i="36"/>
  <c r="U51" i="36"/>
  <c r="T51" i="36"/>
  <c r="R51" i="36"/>
  <c r="Q51" i="36"/>
  <c r="O51" i="36"/>
  <c r="L51" i="36"/>
  <c r="K51" i="36"/>
  <c r="I51" i="36"/>
  <c r="AA50" i="36"/>
  <c r="Z50" i="36"/>
  <c r="Z198" i="36" s="1"/>
  <c r="X50" i="36"/>
  <c r="W50" i="36"/>
  <c r="W198" i="36" s="1"/>
  <c r="U50" i="36"/>
  <c r="T50" i="36"/>
  <c r="T198" i="36" s="1"/>
  <c r="R50" i="36"/>
  <c r="Q50" i="36"/>
  <c r="Q198" i="36" s="1"/>
  <c r="O50" i="36"/>
  <c r="N50" i="36"/>
  <c r="L50" i="36"/>
  <c r="K50" i="36"/>
  <c r="K198" i="36" s="1"/>
  <c r="I50" i="36"/>
  <c r="AA49" i="36"/>
  <c r="Z49" i="36"/>
  <c r="X49" i="36"/>
  <c r="W49" i="36"/>
  <c r="U49" i="36"/>
  <c r="T49" i="36"/>
  <c r="R49" i="36"/>
  <c r="Q49" i="36"/>
  <c r="O49" i="36"/>
  <c r="N49" i="36"/>
  <c r="L49" i="36"/>
  <c r="K49" i="36"/>
  <c r="I49" i="36"/>
  <c r="AA48" i="36"/>
  <c r="Z48" i="36"/>
  <c r="X48" i="36"/>
  <c r="W48" i="36"/>
  <c r="U48" i="36"/>
  <c r="T48" i="36"/>
  <c r="R48" i="36"/>
  <c r="Q48" i="36"/>
  <c r="O48" i="36"/>
  <c r="N48" i="36"/>
  <c r="L48" i="36"/>
  <c r="K48" i="36"/>
  <c r="I48" i="36"/>
  <c r="AA47" i="36"/>
  <c r="Z47" i="36"/>
  <c r="X47" i="36"/>
  <c r="W47" i="36"/>
  <c r="U47" i="36"/>
  <c r="T47" i="36"/>
  <c r="R47" i="36"/>
  <c r="Q47" i="36"/>
  <c r="O47" i="36"/>
  <c r="N47" i="36"/>
  <c r="L47" i="36"/>
  <c r="K47" i="36"/>
  <c r="I47" i="36"/>
  <c r="AA46" i="36"/>
  <c r="Z46" i="36"/>
  <c r="X46" i="36"/>
  <c r="W46" i="36"/>
  <c r="U46" i="36"/>
  <c r="T46" i="36"/>
  <c r="R46" i="36"/>
  <c r="Q46" i="36"/>
  <c r="O46" i="36"/>
  <c r="N46" i="36"/>
  <c r="L46" i="36"/>
  <c r="K46" i="36"/>
  <c r="I46" i="36"/>
  <c r="AA45" i="36"/>
  <c r="Z45" i="36"/>
  <c r="X45" i="36"/>
  <c r="W45" i="36"/>
  <c r="U45" i="36"/>
  <c r="T45" i="36"/>
  <c r="R45" i="36"/>
  <c r="Q45" i="36"/>
  <c r="O45" i="36"/>
  <c r="N45" i="36"/>
  <c r="L45" i="36"/>
  <c r="K45" i="36"/>
  <c r="I45" i="36"/>
  <c r="AA44" i="36"/>
  <c r="Z44" i="36"/>
  <c r="X44" i="36"/>
  <c r="W44" i="36"/>
  <c r="U44" i="36"/>
  <c r="T44" i="36"/>
  <c r="Q44" i="36"/>
  <c r="L44" i="36"/>
  <c r="K44" i="36"/>
  <c r="I44" i="36"/>
  <c r="AA43" i="36"/>
  <c r="Z43" i="36"/>
  <c r="X43" i="36"/>
  <c r="W43" i="36"/>
  <c r="U43" i="36"/>
  <c r="T43" i="36"/>
  <c r="Q43" i="36"/>
  <c r="L43" i="36"/>
  <c r="K43" i="36"/>
  <c r="I43" i="36"/>
  <c r="AA42" i="36"/>
  <c r="Z42" i="36"/>
  <c r="X42" i="36"/>
  <c r="W42" i="36"/>
  <c r="U42" i="36"/>
  <c r="T42" i="36"/>
  <c r="Q42" i="36"/>
  <c r="L42" i="36"/>
  <c r="K42" i="36"/>
  <c r="I42" i="36"/>
  <c r="AA41" i="36"/>
  <c r="Z41" i="36"/>
  <c r="X41" i="36"/>
  <c r="W41" i="36"/>
  <c r="U41" i="36"/>
  <c r="T41" i="36"/>
  <c r="Q41" i="36"/>
  <c r="L41" i="36"/>
  <c r="K41" i="36"/>
  <c r="I41" i="36"/>
  <c r="AA40" i="36"/>
  <c r="Z40" i="36"/>
  <c r="X40" i="36"/>
  <c r="W40" i="36"/>
  <c r="U40" i="36"/>
  <c r="T40" i="36"/>
  <c r="Q40" i="36"/>
  <c r="L40" i="36"/>
  <c r="K40" i="36"/>
  <c r="K192" i="36" s="1"/>
  <c r="I40" i="36"/>
  <c r="AA39" i="36"/>
  <c r="Z39" i="36"/>
  <c r="Z191" i="36" s="1"/>
  <c r="X39" i="36"/>
  <c r="W39" i="36"/>
  <c r="W191" i="36" s="1"/>
  <c r="U39" i="36"/>
  <c r="T39" i="36"/>
  <c r="T191" i="36" s="1"/>
  <c r="Q39" i="36"/>
  <c r="Q191" i="36" s="1"/>
  <c r="N39" i="36"/>
  <c r="L39" i="36"/>
  <c r="K39" i="36"/>
  <c r="K191" i="36" s="1"/>
  <c r="I39" i="36"/>
  <c r="AA38" i="36"/>
  <c r="Z38" i="36"/>
  <c r="X38" i="36"/>
  <c r="W38" i="36"/>
  <c r="U38" i="36"/>
  <c r="T38" i="36"/>
  <c r="R38" i="36"/>
  <c r="Q38" i="36"/>
  <c r="O38" i="36"/>
  <c r="N38" i="36"/>
  <c r="L38" i="36"/>
  <c r="K38" i="36"/>
  <c r="I38" i="36"/>
  <c r="AA37" i="36"/>
  <c r="Z37" i="36" s="1"/>
  <c r="X37" i="36"/>
  <c r="W37" i="36" s="1"/>
  <c r="U37" i="36"/>
  <c r="T37" i="36" s="1"/>
  <c r="R37" i="36"/>
  <c r="Q37" i="36"/>
  <c r="O37" i="36"/>
  <c r="N37" i="36"/>
  <c r="L37" i="36"/>
  <c r="K37" i="36"/>
  <c r="I37" i="36"/>
  <c r="AA36" i="36"/>
  <c r="Z36" i="36"/>
  <c r="X36" i="36"/>
  <c r="W36" i="36"/>
  <c r="U36" i="36"/>
  <c r="T36" i="36"/>
  <c r="R36" i="36"/>
  <c r="Q36" i="36"/>
  <c r="O36" i="36"/>
  <c r="N36" i="36"/>
  <c r="L36" i="36"/>
  <c r="K36" i="36"/>
  <c r="I36" i="36"/>
  <c r="AA35" i="36"/>
  <c r="Z35" i="36"/>
  <c r="X35" i="36"/>
  <c r="W35" i="36"/>
  <c r="U35" i="36"/>
  <c r="T35" i="36"/>
  <c r="R35" i="36"/>
  <c r="Q35" i="36"/>
  <c r="O35" i="36"/>
  <c r="N35" i="36"/>
  <c r="L35" i="36"/>
  <c r="K35" i="36"/>
  <c r="I35" i="36"/>
  <c r="AA34" i="36"/>
  <c r="Z34" i="36" s="1"/>
  <c r="X34" i="36"/>
  <c r="W34" i="36"/>
  <c r="U34" i="36"/>
  <c r="T34" i="36" s="1"/>
  <c r="R34" i="36"/>
  <c r="Q34" i="36"/>
  <c r="O34" i="36"/>
  <c r="N34" i="36" s="1"/>
  <c r="L34" i="36"/>
  <c r="K34" i="36"/>
  <c r="I34" i="36"/>
  <c r="AA33" i="36"/>
  <c r="Z33" i="36"/>
  <c r="X33" i="36"/>
  <c r="W33" i="36"/>
  <c r="U33" i="36"/>
  <c r="T33" i="36"/>
  <c r="R33" i="36"/>
  <c r="Q33" i="36"/>
  <c r="O33" i="36"/>
  <c r="N33" i="36"/>
  <c r="L33" i="36"/>
  <c r="K33" i="36"/>
  <c r="I33" i="36"/>
  <c r="AA32" i="36"/>
  <c r="Z32" i="36"/>
  <c r="X32" i="36"/>
  <c r="W32" i="36"/>
  <c r="U32" i="36"/>
  <c r="T32" i="36"/>
  <c r="R32" i="36"/>
  <c r="Q32" i="36"/>
  <c r="O32" i="36"/>
  <c r="N32" i="36"/>
  <c r="L32" i="36"/>
  <c r="K32" i="36"/>
  <c r="I32" i="36"/>
  <c r="AA31" i="36"/>
  <c r="X31" i="36"/>
  <c r="U31" i="36"/>
  <c r="R31" i="36"/>
  <c r="O31" i="36"/>
  <c r="L31" i="36"/>
  <c r="I31" i="36"/>
  <c r="H31" i="36" s="1"/>
  <c r="AA30" i="36"/>
  <c r="Z30" i="36"/>
  <c r="X30" i="36"/>
  <c r="W30" i="36" s="1"/>
  <c r="U30" i="36"/>
  <c r="T30" i="36"/>
  <c r="R30" i="36"/>
  <c r="Q30" i="36" s="1"/>
  <c r="O30" i="36"/>
  <c r="N30" i="36"/>
  <c r="L30" i="36"/>
  <c r="K30" i="36" s="1"/>
  <c r="AA29" i="36"/>
  <c r="Z29" i="36"/>
  <c r="X29" i="36"/>
  <c r="W29" i="36" s="1"/>
  <c r="U29" i="36"/>
  <c r="T29" i="36"/>
  <c r="R29" i="36"/>
  <c r="Q29" i="36" s="1"/>
  <c r="O29" i="36"/>
  <c r="N29" i="36"/>
  <c r="L29" i="36"/>
  <c r="K29" i="36" s="1"/>
  <c r="AA17" i="36"/>
  <c r="Z17" i="36"/>
  <c r="X17" i="36"/>
  <c r="W17" i="36"/>
  <c r="U17" i="36"/>
  <c r="T17" i="36"/>
  <c r="R17" i="36"/>
  <c r="Q17" i="36"/>
  <c r="O17" i="36"/>
  <c r="N17" i="36"/>
  <c r="L17" i="36"/>
  <c r="K17" i="36"/>
  <c r="I17" i="36"/>
  <c r="AA16" i="36"/>
  <c r="Z16" i="36"/>
  <c r="X16" i="36"/>
  <c r="W16" i="36"/>
  <c r="U16" i="36"/>
  <c r="T16" i="36"/>
  <c r="R16" i="36"/>
  <c r="Q16" i="36"/>
  <c r="O16" i="36"/>
  <c r="N16" i="36"/>
  <c r="L16" i="36"/>
  <c r="K16" i="36"/>
  <c r="I16" i="36"/>
  <c r="AA15" i="36"/>
  <c r="Z15" i="36"/>
  <c r="X15" i="36"/>
  <c r="W15" i="36"/>
  <c r="U15" i="36"/>
  <c r="T15" i="36"/>
  <c r="R15" i="36"/>
  <c r="Q15" i="36"/>
  <c r="O15" i="36"/>
  <c r="N15" i="36"/>
  <c r="L15" i="36"/>
  <c r="K15" i="36"/>
  <c r="I15" i="36"/>
  <c r="AA13" i="36"/>
  <c r="Z13" i="36"/>
  <c r="X13" i="36"/>
  <c r="W13" i="36"/>
  <c r="U13" i="36"/>
  <c r="T13" i="36"/>
  <c r="R13" i="36"/>
  <c r="Q13" i="36"/>
  <c r="O13" i="36"/>
  <c r="N13" i="36"/>
  <c r="L13" i="36"/>
  <c r="K13" i="36"/>
  <c r="I13" i="36"/>
  <c r="AA12" i="36"/>
  <c r="Z12" i="36"/>
  <c r="X12" i="36"/>
  <c r="W12" i="36" s="1"/>
  <c r="U12" i="36"/>
  <c r="T12" i="36"/>
  <c r="R12" i="36"/>
  <c r="Q12" i="36" s="1"/>
  <c r="O12" i="36"/>
  <c r="N12" i="36"/>
  <c r="L12" i="36"/>
  <c r="K12" i="36" s="1"/>
  <c r="AA11" i="36"/>
  <c r="Z11" i="36"/>
  <c r="X11" i="36"/>
  <c r="W11" i="36" s="1"/>
  <c r="U11" i="36"/>
  <c r="T11" i="36"/>
  <c r="R11" i="36"/>
  <c r="Q11" i="36" s="1"/>
  <c r="O11" i="36"/>
  <c r="N11" i="36"/>
  <c r="L11" i="36"/>
  <c r="K11" i="36" s="1"/>
  <c r="Y5" i="36"/>
  <c r="V5" i="36"/>
  <c r="S5" i="36"/>
  <c r="P5" i="36"/>
  <c r="J5" i="36"/>
  <c r="N43" i="36"/>
  <c r="Z232" i="35"/>
  <c r="Q232" i="35"/>
  <c r="Z229" i="35"/>
  <c r="Q229" i="35"/>
  <c r="Z226" i="35"/>
  <c r="Q226" i="35"/>
  <c r="Z225" i="35"/>
  <c r="Q225" i="35"/>
  <c r="Z224" i="35"/>
  <c r="Q224" i="35"/>
  <c r="Z223" i="35"/>
  <c r="Q223" i="35"/>
  <c r="Z222" i="35"/>
  <c r="Q222" i="35"/>
  <c r="Z218" i="35"/>
  <c r="Q218" i="35"/>
  <c r="Z217" i="35"/>
  <c r="Q217" i="35"/>
  <c r="Z214" i="35"/>
  <c r="Q214" i="35"/>
  <c r="Z213" i="35"/>
  <c r="Q213" i="35"/>
  <c r="Z210" i="35"/>
  <c r="Q210" i="35"/>
  <c r="Z209" i="35"/>
  <c r="Q209" i="35"/>
  <c r="Z208" i="35"/>
  <c r="Q208" i="35"/>
  <c r="Z207" i="35"/>
  <c r="Q207" i="35"/>
  <c r="Z206" i="35"/>
  <c r="Q206" i="35"/>
  <c r="Z202" i="35"/>
  <c r="Q202" i="35"/>
  <c r="Z201" i="35"/>
  <c r="Q201" i="35"/>
  <c r="Z198" i="35"/>
  <c r="Q198" i="35"/>
  <c r="Z197" i="35"/>
  <c r="Q197" i="35"/>
  <c r="Z194" i="35"/>
  <c r="Q194" i="35"/>
  <c r="Z193" i="35"/>
  <c r="Q193" i="35"/>
  <c r="Z192" i="35"/>
  <c r="Q192" i="35"/>
  <c r="Z191" i="35"/>
  <c r="Q191" i="35"/>
  <c r="Z190" i="35"/>
  <c r="Q190" i="35"/>
  <c r="Z158" i="35"/>
  <c r="AA158" i="35" s="1"/>
  <c r="W158" i="35"/>
  <c r="X158" i="35" s="1"/>
  <c r="T158" i="35"/>
  <c r="U158" i="35" s="1"/>
  <c r="R158" i="35"/>
  <c r="Q158" i="35"/>
  <c r="N158" i="35"/>
  <c r="O158" i="35" s="1"/>
  <c r="K158" i="35"/>
  <c r="L158" i="35" s="1"/>
  <c r="H158" i="35"/>
  <c r="I158" i="35" s="1"/>
  <c r="AA150" i="35"/>
  <c r="Z150" i="35"/>
  <c r="X150" i="35"/>
  <c r="W150" i="35"/>
  <c r="U150" i="35"/>
  <c r="T150" i="35"/>
  <c r="R150" i="35"/>
  <c r="Q150" i="35"/>
  <c r="O150" i="35"/>
  <c r="N150" i="35"/>
  <c r="L150" i="35"/>
  <c r="K150" i="35"/>
  <c r="I150" i="35"/>
  <c r="H150" i="35"/>
  <c r="AA149" i="35"/>
  <c r="Z149" i="35"/>
  <c r="X149" i="35"/>
  <c r="W149" i="35"/>
  <c r="U149" i="35"/>
  <c r="T149" i="35"/>
  <c r="R148" i="35"/>
  <c r="Q148" i="35"/>
  <c r="O148" i="35"/>
  <c r="N148" i="35"/>
  <c r="AA147" i="35"/>
  <c r="Z147" i="35"/>
  <c r="X147" i="35"/>
  <c r="W147" i="35"/>
  <c r="U147" i="35"/>
  <c r="T147" i="35"/>
  <c r="R147" i="35"/>
  <c r="Q147" i="35"/>
  <c r="O147" i="35"/>
  <c r="N147" i="35"/>
  <c r="L147" i="35"/>
  <c r="K147" i="35"/>
  <c r="I147" i="35"/>
  <c r="H147" i="35"/>
  <c r="AA146" i="35"/>
  <c r="Z146" i="35"/>
  <c r="X146" i="35"/>
  <c r="W146" i="35"/>
  <c r="U146" i="35"/>
  <c r="T146" i="35"/>
  <c r="R146" i="35"/>
  <c r="Q146" i="35"/>
  <c r="O146" i="35"/>
  <c r="N146" i="35"/>
  <c r="L146" i="35"/>
  <c r="K146" i="35"/>
  <c r="I146" i="35"/>
  <c r="H146" i="35"/>
  <c r="AA140" i="35"/>
  <c r="Z140" i="35"/>
  <c r="X140" i="35"/>
  <c r="W140" i="35"/>
  <c r="U140" i="35"/>
  <c r="T140" i="35"/>
  <c r="R140" i="35"/>
  <c r="Q140" i="35"/>
  <c r="O140" i="35"/>
  <c r="N140" i="35"/>
  <c r="L140" i="35"/>
  <c r="K140" i="35"/>
  <c r="I140" i="35"/>
  <c r="H140" i="35"/>
  <c r="AA139" i="35"/>
  <c r="Z139" i="35"/>
  <c r="X139" i="35"/>
  <c r="W139" i="35"/>
  <c r="U139" i="35"/>
  <c r="T139" i="35"/>
  <c r="R139" i="35"/>
  <c r="Q139" i="35"/>
  <c r="O139" i="35"/>
  <c r="N139" i="35"/>
  <c r="L139" i="35"/>
  <c r="K139" i="35"/>
  <c r="I139" i="35"/>
  <c r="H139" i="35"/>
  <c r="AA138" i="35"/>
  <c r="Z138" i="35"/>
  <c r="X138" i="35"/>
  <c r="W138" i="35"/>
  <c r="U138" i="35"/>
  <c r="T138" i="35"/>
  <c r="R138" i="35"/>
  <c r="Q138" i="35"/>
  <c r="O138" i="35"/>
  <c r="N138" i="35"/>
  <c r="L138" i="35"/>
  <c r="K138" i="35"/>
  <c r="I138" i="35"/>
  <c r="H138" i="35"/>
  <c r="AA137" i="35"/>
  <c r="X137" i="35"/>
  <c r="U137" i="35"/>
  <c r="R137" i="35"/>
  <c r="O137" i="35"/>
  <c r="L137" i="35"/>
  <c r="I137" i="35"/>
  <c r="AA136" i="35"/>
  <c r="Z136" i="35"/>
  <c r="Z231" i="35" s="1"/>
  <c r="X136" i="35"/>
  <c r="W136" i="35"/>
  <c r="U136" i="35"/>
  <c r="T136" i="35"/>
  <c r="R136" i="35"/>
  <c r="Q136" i="35"/>
  <c r="Q231" i="35" s="1"/>
  <c r="O136" i="35"/>
  <c r="N136" i="35"/>
  <c r="L136" i="35"/>
  <c r="K136" i="35"/>
  <c r="I136" i="35"/>
  <c r="H136" i="35"/>
  <c r="Z137" i="35" s="1"/>
  <c r="AA135" i="35"/>
  <c r="X135" i="35"/>
  <c r="U135" i="35"/>
  <c r="R135" i="35"/>
  <c r="O135" i="35"/>
  <c r="L135" i="35"/>
  <c r="I135" i="35"/>
  <c r="AA134" i="35"/>
  <c r="Z134" i="35"/>
  <c r="Z228" i="35" s="1"/>
  <c r="X134" i="35"/>
  <c r="W134" i="35"/>
  <c r="U134" i="35"/>
  <c r="T134" i="35"/>
  <c r="R134" i="35"/>
  <c r="Q134" i="35"/>
  <c r="Q228" i="35" s="1"/>
  <c r="O134" i="35"/>
  <c r="N134" i="35"/>
  <c r="L134" i="35"/>
  <c r="K134" i="35"/>
  <c r="I134" i="35"/>
  <c r="H134" i="35"/>
  <c r="Z135" i="35" s="1"/>
  <c r="AA133" i="35"/>
  <c r="Z133" i="35"/>
  <c r="X133" i="35"/>
  <c r="W133" i="35"/>
  <c r="U133" i="35"/>
  <c r="T133" i="35"/>
  <c r="R133" i="35"/>
  <c r="Q133" i="35"/>
  <c r="O133" i="35"/>
  <c r="N133" i="35"/>
  <c r="L133" i="35"/>
  <c r="K133" i="35"/>
  <c r="I133" i="35"/>
  <c r="H133" i="35"/>
  <c r="AA132" i="35"/>
  <c r="Z132" i="35"/>
  <c r="X132" i="35"/>
  <c r="W132" i="35"/>
  <c r="U132" i="35"/>
  <c r="T132" i="35"/>
  <c r="R132" i="35"/>
  <c r="Q132" i="35"/>
  <c r="O132" i="35"/>
  <c r="N132" i="35"/>
  <c r="L132" i="35"/>
  <c r="K132" i="35"/>
  <c r="I132" i="35"/>
  <c r="H132" i="35"/>
  <c r="AA131" i="35"/>
  <c r="Z131" i="35"/>
  <c r="X131" i="35"/>
  <c r="W131" i="35"/>
  <c r="U131" i="35"/>
  <c r="T131" i="35"/>
  <c r="R131" i="35"/>
  <c r="Q131" i="35"/>
  <c r="O131" i="35"/>
  <c r="N131" i="35"/>
  <c r="L131" i="35"/>
  <c r="K131" i="35"/>
  <c r="I131" i="35"/>
  <c r="H131" i="35"/>
  <c r="AA130" i="35"/>
  <c r="X130" i="35"/>
  <c r="U130" i="35"/>
  <c r="L130" i="35"/>
  <c r="I130" i="35"/>
  <c r="AA129" i="35"/>
  <c r="X129" i="35"/>
  <c r="U129" i="35"/>
  <c r="L129" i="35"/>
  <c r="I129" i="35"/>
  <c r="AA128" i="35"/>
  <c r="X128" i="35"/>
  <c r="U128" i="35"/>
  <c r="L128" i="35"/>
  <c r="I128" i="35"/>
  <c r="AA127" i="35"/>
  <c r="X127" i="35"/>
  <c r="U127" i="35"/>
  <c r="L127" i="35"/>
  <c r="I127" i="35"/>
  <c r="AA126" i="35"/>
  <c r="X126" i="35"/>
  <c r="U126" i="35"/>
  <c r="L126" i="35"/>
  <c r="I126" i="35"/>
  <c r="AA125" i="35"/>
  <c r="Z125" i="35"/>
  <c r="Z221" i="35" s="1"/>
  <c r="X125" i="35"/>
  <c r="W125" i="35"/>
  <c r="U125" i="35"/>
  <c r="T125" i="35"/>
  <c r="Q125" i="35"/>
  <c r="Q221" i="35" s="1"/>
  <c r="N125" i="35"/>
  <c r="L125" i="35"/>
  <c r="K125" i="35"/>
  <c r="I125" i="35"/>
  <c r="H125" i="35"/>
  <c r="Q126" i="35" s="1"/>
  <c r="AA124" i="35"/>
  <c r="Z124" i="35"/>
  <c r="X124" i="35"/>
  <c r="W124" i="35"/>
  <c r="U124" i="35"/>
  <c r="T124" i="35"/>
  <c r="R124" i="35"/>
  <c r="Q124" i="35"/>
  <c r="O124" i="35"/>
  <c r="N124" i="35"/>
  <c r="L124" i="35"/>
  <c r="K124" i="35"/>
  <c r="I124" i="35"/>
  <c r="H124" i="35"/>
  <c r="AA123" i="35"/>
  <c r="Z123" i="35"/>
  <c r="X123" i="35"/>
  <c r="W123" i="35"/>
  <c r="U123" i="35"/>
  <c r="T123" i="35"/>
  <c r="R123" i="35"/>
  <c r="Q123" i="35"/>
  <c r="O123" i="35"/>
  <c r="N123" i="35"/>
  <c r="L123" i="35"/>
  <c r="K123" i="35"/>
  <c r="I123" i="35"/>
  <c r="H123" i="35"/>
  <c r="AA122" i="35"/>
  <c r="Z122" i="35"/>
  <c r="X122" i="35"/>
  <c r="W122" i="35"/>
  <c r="U122" i="35"/>
  <c r="T122" i="35"/>
  <c r="R122" i="35"/>
  <c r="Q122" i="35"/>
  <c r="O122" i="35"/>
  <c r="N122" i="35"/>
  <c r="L122" i="35"/>
  <c r="K122" i="35"/>
  <c r="I122" i="35"/>
  <c r="H122" i="35"/>
  <c r="AA121" i="35"/>
  <c r="Z121" i="35"/>
  <c r="X121" i="35"/>
  <c r="W121" i="35"/>
  <c r="U121" i="35"/>
  <c r="T121" i="35"/>
  <c r="R121" i="35"/>
  <c r="Q121" i="35"/>
  <c r="O121" i="35"/>
  <c r="N121" i="35"/>
  <c r="L121" i="35"/>
  <c r="K121" i="35"/>
  <c r="I121" i="35"/>
  <c r="H121" i="35"/>
  <c r="Z120" i="35"/>
  <c r="W120" i="35"/>
  <c r="T120" i="35"/>
  <c r="T141" i="35" s="1"/>
  <c r="U141" i="35" s="1"/>
  <c r="R120" i="35"/>
  <c r="Q120" i="35"/>
  <c r="O120" i="35"/>
  <c r="N120" i="35"/>
  <c r="N141" i="35" s="1"/>
  <c r="O141" i="35" s="1"/>
  <c r="L120" i="35"/>
  <c r="K120" i="35"/>
  <c r="I120" i="35"/>
  <c r="H120" i="35"/>
  <c r="H141" i="35" s="1"/>
  <c r="I141" i="35" s="1"/>
  <c r="AA114" i="35"/>
  <c r="Z114" i="35"/>
  <c r="X114" i="35"/>
  <c r="W114" i="35"/>
  <c r="U114" i="35"/>
  <c r="T114" i="35"/>
  <c r="R114" i="35"/>
  <c r="Q114" i="35"/>
  <c r="O114" i="35"/>
  <c r="N114" i="35"/>
  <c r="L114" i="35"/>
  <c r="K114" i="35"/>
  <c r="I114" i="35"/>
  <c r="H114" i="35"/>
  <c r="AA113" i="35"/>
  <c r="Z113" i="35"/>
  <c r="X113" i="35"/>
  <c r="W113" i="35"/>
  <c r="U113" i="35"/>
  <c r="T113" i="35"/>
  <c r="R113" i="35"/>
  <c r="Q113" i="35"/>
  <c r="O113" i="35"/>
  <c r="N113" i="35"/>
  <c r="L113" i="35"/>
  <c r="K113" i="35"/>
  <c r="I113" i="35"/>
  <c r="H113" i="35"/>
  <c r="AA112" i="35"/>
  <c r="Z112" i="35"/>
  <c r="X112" i="35"/>
  <c r="W112" i="35"/>
  <c r="U112" i="35"/>
  <c r="T112" i="35"/>
  <c r="R112" i="35"/>
  <c r="Q112" i="35"/>
  <c r="O112" i="35"/>
  <c r="N112" i="35"/>
  <c r="L112" i="35"/>
  <c r="K112" i="35"/>
  <c r="I112" i="35"/>
  <c r="H112" i="35"/>
  <c r="AA111" i="35"/>
  <c r="Z111" i="35"/>
  <c r="X111" i="35"/>
  <c r="W111" i="35"/>
  <c r="U111" i="35"/>
  <c r="T111" i="35"/>
  <c r="R111" i="35"/>
  <c r="Q111" i="35"/>
  <c r="O111" i="35"/>
  <c r="N111" i="35"/>
  <c r="L111" i="35"/>
  <c r="K111" i="35"/>
  <c r="I111" i="35"/>
  <c r="H111" i="35"/>
  <c r="AA110" i="35"/>
  <c r="Z110" i="35"/>
  <c r="X110" i="35"/>
  <c r="W110" i="35"/>
  <c r="U110" i="35"/>
  <c r="T110" i="35"/>
  <c r="R110" i="35"/>
  <c r="Q110" i="35"/>
  <c r="O110" i="35"/>
  <c r="N110" i="35"/>
  <c r="L110" i="35"/>
  <c r="K110" i="35"/>
  <c r="I110" i="35"/>
  <c r="H110" i="35"/>
  <c r="AA109" i="35"/>
  <c r="Z109" i="35"/>
  <c r="X109" i="35"/>
  <c r="W109" i="35"/>
  <c r="U109" i="35"/>
  <c r="T109" i="35"/>
  <c r="R109" i="35"/>
  <c r="Q109" i="35"/>
  <c r="O109" i="35"/>
  <c r="N109" i="35"/>
  <c r="L109" i="35"/>
  <c r="K109" i="35"/>
  <c r="I109" i="35"/>
  <c r="H109" i="35"/>
  <c r="AA108" i="35"/>
  <c r="Z108" i="35"/>
  <c r="X108" i="35"/>
  <c r="W108" i="35"/>
  <c r="U108" i="35"/>
  <c r="T108" i="35"/>
  <c r="R108" i="35"/>
  <c r="Q108" i="35"/>
  <c r="O108" i="35"/>
  <c r="N108" i="35"/>
  <c r="L108" i="35"/>
  <c r="K108" i="35"/>
  <c r="I108" i="35"/>
  <c r="H108" i="35"/>
  <c r="AA107" i="35"/>
  <c r="Z107" i="35"/>
  <c r="X107" i="35"/>
  <c r="W107" i="35"/>
  <c r="U107" i="35"/>
  <c r="T107" i="35"/>
  <c r="R107" i="35"/>
  <c r="Q107" i="35"/>
  <c r="O107" i="35"/>
  <c r="N107" i="35"/>
  <c r="L107" i="35"/>
  <c r="K107" i="35"/>
  <c r="I107" i="35"/>
  <c r="H107" i="35"/>
  <c r="AA106" i="35"/>
  <c r="Z106" i="35"/>
  <c r="X106" i="35"/>
  <c r="W106" i="35"/>
  <c r="U106" i="35"/>
  <c r="T106" i="35"/>
  <c r="R106" i="35"/>
  <c r="Q106" i="35"/>
  <c r="O106" i="35"/>
  <c r="N106" i="35"/>
  <c r="L106" i="35"/>
  <c r="K106" i="35"/>
  <c r="I106" i="35"/>
  <c r="H106" i="35"/>
  <c r="AA105" i="35"/>
  <c r="Z105" i="35"/>
  <c r="X105" i="35"/>
  <c r="W105" i="35"/>
  <c r="U105" i="35"/>
  <c r="T105" i="35"/>
  <c r="R105" i="35"/>
  <c r="Q105" i="35"/>
  <c r="O105" i="35"/>
  <c r="N105" i="35"/>
  <c r="L105" i="35"/>
  <c r="K105" i="35"/>
  <c r="I105" i="35"/>
  <c r="H105" i="35"/>
  <c r="Z104" i="35"/>
  <c r="W104" i="35"/>
  <c r="T104" i="35"/>
  <c r="R104" i="35"/>
  <c r="Q104" i="35"/>
  <c r="Q115" i="35" s="1"/>
  <c r="R115" i="35" s="1"/>
  <c r="O104" i="35"/>
  <c r="N104" i="35"/>
  <c r="L104" i="35"/>
  <c r="K104" i="35"/>
  <c r="K115" i="35" s="1"/>
  <c r="L115" i="35" s="1"/>
  <c r="I104" i="35"/>
  <c r="H104" i="35"/>
  <c r="AA98" i="35"/>
  <c r="Z98" i="35"/>
  <c r="X98" i="35"/>
  <c r="W98" i="35"/>
  <c r="U98" i="35"/>
  <c r="T98" i="35"/>
  <c r="R98" i="35"/>
  <c r="Q98" i="35"/>
  <c r="O98" i="35"/>
  <c r="N98" i="35"/>
  <c r="L98" i="35"/>
  <c r="K98" i="35"/>
  <c r="I98" i="35"/>
  <c r="H98" i="35"/>
  <c r="AA97" i="35"/>
  <c r="Z97" i="35"/>
  <c r="X97" i="35"/>
  <c r="W97" i="35"/>
  <c r="U97" i="35"/>
  <c r="T97" i="35"/>
  <c r="R97" i="35"/>
  <c r="Q97" i="35"/>
  <c r="O97" i="35"/>
  <c r="N97" i="35"/>
  <c r="L97" i="35"/>
  <c r="K97" i="35"/>
  <c r="I97" i="35"/>
  <c r="H97" i="35"/>
  <c r="AA96" i="35"/>
  <c r="X96" i="35"/>
  <c r="U96" i="35"/>
  <c r="R96" i="35"/>
  <c r="O96" i="35"/>
  <c r="L96" i="35"/>
  <c r="I96" i="35"/>
  <c r="AA95" i="35"/>
  <c r="X95" i="35"/>
  <c r="U95" i="35"/>
  <c r="R95" i="35"/>
  <c r="O95" i="35"/>
  <c r="L95" i="35"/>
  <c r="I95" i="35"/>
  <c r="AA94" i="35"/>
  <c r="Z94" i="35"/>
  <c r="Z216" i="35" s="1"/>
  <c r="X94" i="35"/>
  <c r="W94" i="35"/>
  <c r="U94" i="35"/>
  <c r="T94" i="35"/>
  <c r="R94" i="35"/>
  <c r="Q94" i="35"/>
  <c r="Q216" i="35" s="1"/>
  <c r="O94" i="35"/>
  <c r="N94" i="35"/>
  <c r="L94" i="35"/>
  <c r="K94" i="35"/>
  <c r="I94" i="35"/>
  <c r="H94" i="35"/>
  <c r="AA93" i="35"/>
  <c r="Z93" i="35"/>
  <c r="X93" i="35"/>
  <c r="U93" i="35"/>
  <c r="R93" i="35"/>
  <c r="O93" i="35"/>
  <c r="L93" i="35"/>
  <c r="I93" i="35"/>
  <c r="AA92" i="35"/>
  <c r="Z92" i="35"/>
  <c r="X92" i="35"/>
  <c r="U92" i="35"/>
  <c r="R92" i="35"/>
  <c r="O92" i="35"/>
  <c r="L92" i="35"/>
  <c r="I92" i="35"/>
  <c r="AA91" i="35"/>
  <c r="Z91" i="35"/>
  <c r="Z212" i="35" s="1"/>
  <c r="X91" i="35"/>
  <c r="W91" i="35"/>
  <c r="U91" i="35"/>
  <c r="T91" i="35"/>
  <c r="R91" i="35"/>
  <c r="Q91" i="35"/>
  <c r="Q212" i="35" s="1"/>
  <c r="O91" i="35"/>
  <c r="N91" i="35"/>
  <c r="L91" i="35"/>
  <c r="K91" i="35"/>
  <c r="I91" i="35"/>
  <c r="H91" i="35"/>
  <c r="AA90" i="35"/>
  <c r="Z90" i="35"/>
  <c r="X90" i="35"/>
  <c r="W90" i="35"/>
  <c r="U90" i="35"/>
  <c r="T90" i="35"/>
  <c r="R90" i="35"/>
  <c r="Q90" i="35"/>
  <c r="O90" i="35"/>
  <c r="N90" i="35"/>
  <c r="L90" i="35"/>
  <c r="K90" i="35"/>
  <c r="I90" i="35"/>
  <c r="H90" i="35"/>
  <c r="AA89" i="35"/>
  <c r="Z89" i="35"/>
  <c r="X89" i="35"/>
  <c r="W89" i="35"/>
  <c r="U89" i="35"/>
  <c r="T89" i="35"/>
  <c r="R89" i="35"/>
  <c r="Q89" i="35"/>
  <c r="O89" i="35"/>
  <c r="N89" i="35"/>
  <c r="L89" i="35"/>
  <c r="K89" i="35"/>
  <c r="I89" i="35"/>
  <c r="H89" i="35"/>
  <c r="AA88" i="35"/>
  <c r="Z88" i="35"/>
  <c r="X88" i="35"/>
  <c r="W88" i="35"/>
  <c r="U88" i="35"/>
  <c r="T88" i="35"/>
  <c r="R88" i="35"/>
  <c r="Q88" i="35"/>
  <c r="O88" i="35"/>
  <c r="N88" i="35"/>
  <c r="L88" i="35"/>
  <c r="K88" i="35"/>
  <c r="I88" i="35"/>
  <c r="H88" i="35"/>
  <c r="AA87" i="35"/>
  <c r="Z87" i="35"/>
  <c r="X87" i="35"/>
  <c r="W87" i="35"/>
  <c r="U87" i="35"/>
  <c r="T87" i="35"/>
  <c r="R87" i="35"/>
  <c r="Q87" i="35"/>
  <c r="O87" i="35"/>
  <c r="N87" i="35"/>
  <c r="L87" i="35"/>
  <c r="K87" i="35"/>
  <c r="I87" i="35"/>
  <c r="H87" i="35"/>
  <c r="AA86" i="35"/>
  <c r="Z86" i="35"/>
  <c r="X86" i="35"/>
  <c r="W86" i="35"/>
  <c r="U86" i="35"/>
  <c r="T86" i="35"/>
  <c r="R86" i="35"/>
  <c r="Q86" i="35"/>
  <c r="O86" i="35"/>
  <c r="N86" i="35"/>
  <c r="L86" i="35"/>
  <c r="K86" i="35"/>
  <c r="I86" i="35"/>
  <c r="H86" i="35"/>
  <c r="AA85" i="35"/>
  <c r="Z85" i="35"/>
  <c r="X85" i="35"/>
  <c r="W85" i="35"/>
  <c r="U85" i="35"/>
  <c r="T85" i="35"/>
  <c r="R85" i="35"/>
  <c r="Q85" i="35"/>
  <c r="O85" i="35"/>
  <c r="N85" i="35"/>
  <c r="L85" i="35"/>
  <c r="K85" i="35"/>
  <c r="I85" i="35"/>
  <c r="H85" i="35"/>
  <c r="AA84" i="35"/>
  <c r="Z84" i="35"/>
  <c r="X84" i="35"/>
  <c r="W84" i="35"/>
  <c r="U84" i="35"/>
  <c r="T84" i="35"/>
  <c r="R84" i="35"/>
  <c r="Q84" i="35"/>
  <c r="O84" i="35"/>
  <c r="N84" i="35"/>
  <c r="L84" i="35"/>
  <c r="K84" i="35"/>
  <c r="I84" i="35"/>
  <c r="H84" i="35"/>
  <c r="R83" i="35"/>
  <c r="Q83" i="35"/>
  <c r="O83" i="35"/>
  <c r="N83" i="35"/>
  <c r="R82" i="35"/>
  <c r="Q82" i="35"/>
  <c r="O82" i="35"/>
  <c r="N82" i="35"/>
  <c r="R81" i="35"/>
  <c r="Q81" i="35"/>
  <c r="O81" i="35"/>
  <c r="N81" i="35"/>
  <c r="AA80" i="35"/>
  <c r="Z80" i="35"/>
  <c r="X80" i="35"/>
  <c r="U80" i="35"/>
  <c r="Q80" i="35"/>
  <c r="L80" i="35"/>
  <c r="I80" i="35"/>
  <c r="AA79" i="35"/>
  <c r="Z79" i="35"/>
  <c r="X79" i="35"/>
  <c r="U79" i="35"/>
  <c r="Q79" i="35"/>
  <c r="L79" i="35"/>
  <c r="I79" i="35"/>
  <c r="AA78" i="35"/>
  <c r="Z78" i="35"/>
  <c r="X78" i="35"/>
  <c r="U78" i="35"/>
  <c r="Q78" i="35"/>
  <c r="L78" i="35"/>
  <c r="I78" i="35"/>
  <c r="AA77" i="35"/>
  <c r="Z77" i="35"/>
  <c r="X77" i="35"/>
  <c r="U77" i="35"/>
  <c r="Q77" i="35"/>
  <c r="L77" i="35"/>
  <c r="I77" i="35"/>
  <c r="AA76" i="35"/>
  <c r="Z76" i="35"/>
  <c r="X76" i="35"/>
  <c r="U76" i="35"/>
  <c r="Q76" i="35"/>
  <c r="L76" i="35"/>
  <c r="I76" i="35"/>
  <c r="AA75" i="35"/>
  <c r="Z75" i="35"/>
  <c r="Z205" i="35" s="1"/>
  <c r="X75" i="35"/>
  <c r="W75" i="35"/>
  <c r="U75" i="35"/>
  <c r="T75" i="35"/>
  <c r="Q75" i="35"/>
  <c r="Q205" i="35" s="1"/>
  <c r="N75" i="35"/>
  <c r="L75" i="35"/>
  <c r="K75" i="35"/>
  <c r="I75" i="35"/>
  <c r="H75" i="35"/>
  <c r="AA74" i="35"/>
  <c r="Z74" i="35"/>
  <c r="X74" i="35"/>
  <c r="W74" i="35"/>
  <c r="U74" i="35"/>
  <c r="T74" i="35"/>
  <c r="R74" i="35"/>
  <c r="Q74" i="35"/>
  <c r="O74" i="35"/>
  <c r="N74" i="35"/>
  <c r="L74" i="35"/>
  <c r="K74" i="35"/>
  <c r="I74" i="35"/>
  <c r="H74" i="35"/>
  <c r="AA73" i="35"/>
  <c r="Z73" i="35"/>
  <c r="X73" i="35"/>
  <c r="W73" i="35"/>
  <c r="U73" i="35"/>
  <c r="T73" i="35"/>
  <c r="R73" i="35"/>
  <c r="Q73" i="35"/>
  <c r="O73" i="35"/>
  <c r="N73" i="35"/>
  <c r="L73" i="35"/>
  <c r="K73" i="35"/>
  <c r="I73" i="35"/>
  <c r="H73" i="35"/>
  <c r="AA72" i="35"/>
  <c r="Z72" i="35"/>
  <c r="X72" i="35"/>
  <c r="W72" i="35"/>
  <c r="U72" i="35"/>
  <c r="T72" i="35"/>
  <c r="R72" i="35"/>
  <c r="Q72" i="35"/>
  <c r="O72" i="35"/>
  <c r="N72" i="35"/>
  <c r="L72" i="35"/>
  <c r="K72" i="35"/>
  <c r="I72" i="35"/>
  <c r="H72" i="35"/>
  <c r="AA71" i="35"/>
  <c r="Z71" i="35"/>
  <c r="X71" i="35"/>
  <c r="W71" i="35"/>
  <c r="U71" i="35"/>
  <c r="T71" i="35"/>
  <c r="R71" i="35"/>
  <c r="Q71" i="35"/>
  <c r="O71" i="35"/>
  <c r="N71" i="35"/>
  <c r="L71" i="35"/>
  <c r="K71" i="35"/>
  <c r="I71" i="35"/>
  <c r="H71" i="35"/>
  <c r="AA70" i="35"/>
  <c r="Z70" i="35"/>
  <c r="X70" i="35"/>
  <c r="W70" i="35"/>
  <c r="U70" i="35"/>
  <c r="T70" i="35"/>
  <c r="R70" i="35"/>
  <c r="Q70" i="35"/>
  <c r="O70" i="35"/>
  <c r="N70" i="35"/>
  <c r="L70" i="35"/>
  <c r="K70" i="35"/>
  <c r="I70" i="35"/>
  <c r="H70" i="35"/>
  <c r="AA69" i="35"/>
  <c r="Z69" i="35"/>
  <c r="X69" i="35"/>
  <c r="W69" i="35"/>
  <c r="U69" i="35"/>
  <c r="T69" i="35"/>
  <c r="R69" i="35"/>
  <c r="Q69" i="35"/>
  <c r="O69" i="35"/>
  <c r="N69" i="35"/>
  <c r="L69" i="35"/>
  <c r="K69" i="35"/>
  <c r="I69" i="35"/>
  <c r="H69" i="35"/>
  <c r="AA68" i="35"/>
  <c r="Z68" i="35"/>
  <c r="X68" i="35"/>
  <c r="W68" i="35"/>
  <c r="U68" i="35"/>
  <c r="T68" i="35"/>
  <c r="R68" i="35"/>
  <c r="Q68" i="35"/>
  <c r="O68" i="35"/>
  <c r="N68" i="35"/>
  <c r="L68" i="35"/>
  <c r="K68" i="35"/>
  <c r="I68" i="35"/>
  <c r="H68" i="35"/>
  <c r="AA67" i="35"/>
  <c r="Z67" i="35"/>
  <c r="X67" i="35"/>
  <c r="W67" i="35"/>
  <c r="U67" i="35"/>
  <c r="T67" i="35"/>
  <c r="R67" i="35"/>
  <c r="Q67" i="35"/>
  <c r="O67" i="35"/>
  <c r="N67" i="35"/>
  <c r="L67" i="35"/>
  <c r="K67" i="35"/>
  <c r="I67" i="35"/>
  <c r="H67" i="35"/>
  <c r="AA66" i="35"/>
  <c r="Z66" i="35"/>
  <c r="X66" i="35"/>
  <c r="W66" i="35"/>
  <c r="U66" i="35"/>
  <c r="T66" i="35"/>
  <c r="R66" i="35"/>
  <c r="Q66" i="35"/>
  <c r="O66" i="35"/>
  <c r="N66" i="35"/>
  <c r="L66" i="35"/>
  <c r="K66" i="35"/>
  <c r="I66" i="35"/>
  <c r="H66" i="35"/>
  <c r="AA65" i="35"/>
  <c r="Z65" i="35"/>
  <c r="X65" i="35"/>
  <c r="W65" i="35"/>
  <c r="U65" i="35"/>
  <c r="T65" i="35"/>
  <c r="R65" i="35"/>
  <c r="Q65" i="35"/>
  <c r="O65" i="35"/>
  <c r="N65" i="35"/>
  <c r="L65" i="35"/>
  <c r="K65" i="35"/>
  <c r="I65" i="35"/>
  <c r="H65" i="35"/>
  <c r="AA64" i="35"/>
  <c r="Z64" i="35"/>
  <c r="X64" i="35"/>
  <c r="W64" i="35"/>
  <c r="U64" i="35"/>
  <c r="T64" i="35"/>
  <c r="R64" i="35"/>
  <c r="Q64" i="35"/>
  <c r="O64" i="35"/>
  <c r="N64" i="35"/>
  <c r="L64" i="35"/>
  <c r="K64" i="35"/>
  <c r="I64" i="35"/>
  <c r="H64" i="35"/>
  <c r="Z63" i="35"/>
  <c r="W63" i="35"/>
  <c r="T63" i="35"/>
  <c r="R63" i="35"/>
  <c r="Q63" i="35"/>
  <c r="O63" i="35"/>
  <c r="N63" i="35"/>
  <c r="L63" i="35"/>
  <c r="K63" i="35"/>
  <c r="I63" i="35"/>
  <c r="H63" i="35"/>
  <c r="AA57" i="35"/>
  <c r="Z57" i="35"/>
  <c r="X57" i="35"/>
  <c r="W57" i="35"/>
  <c r="U57" i="35"/>
  <c r="T57" i="35"/>
  <c r="R57" i="35"/>
  <c r="Q57" i="35"/>
  <c r="O57" i="35"/>
  <c r="N57" i="35"/>
  <c r="L57" i="35"/>
  <c r="K57" i="35"/>
  <c r="I57" i="35"/>
  <c r="H57" i="35"/>
  <c r="AA56" i="35"/>
  <c r="Z56" i="35"/>
  <c r="X56" i="35"/>
  <c r="W56" i="35"/>
  <c r="U56" i="35"/>
  <c r="T56" i="35"/>
  <c r="R56" i="35"/>
  <c r="Q56" i="35"/>
  <c r="O56" i="35"/>
  <c r="N56" i="35"/>
  <c r="L56" i="35"/>
  <c r="K56" i="35"/>
  <c r="I56" i="35"/>
  <c r="H56" i="35"/>
  <c r="AA55" i="35"/>
  <c r="Z55" i="35"/>
  <c r="X55" i="35"/>
  <c r="U55" i="35"/>
  <c r="R55" i="35"/>
  <c r="O55" i="35"/>
  <c r="L55" i="35"/>
  <c r="I55" i="35"/>
  <c r="AA54" i="35"/>
  <c r="Z54" i="35"/>
  <c r="X54" i="35"/>
  <c r="U54" i="35"/>
  <c r="R54" i="35"/>
  <c r="O54" i="35"/>
  <c r="L54" i="35"/>
  <c r="I54" i="35"/>
  <c r="AA53" i="35"/>
  <c r="Z53" i="35"/>
  <c r="Z200" i="35" s="1"/>
  <c r="X53" i="35"/>
  <c r="W53" i="35"/>
  <c r="U53" i="35"/>
  <c r="T53" i="35"/>
  <c r="R53" i="35"/>
  <c r="Q53" i="35"/>
  <c r="Q200" i="35" s="1"/>
  <c r="O53" i="35"/>
  <c r="N53" i="35"/>
  <c r="L53" i="35"/>
  <c r="K53" i="35"/>
  <c r="I53" i="35"/>
  <c r="H53" i="35"/>
  <c r="AA52" i="35"/>
  <c r="Z52" i="35"/>
  <c r="X52" i="35"/>
  <c r="U52" i="35"/>
  <c r="R52" i="35"/>
  <c r="Q52" i="35"/>
  <c r="O52" i="35"/>
  <c r="L52" i="35"/>
  <c r="I52" i="35"/>
  <c r="AA51" i="35"/>
  <c r="Z51" i="35"/>
  <c r="X51" i="35"/>
  <c r="U51" i="35"/>
  <c r="R51" i="35"/>
  <c r="Q51" i="35"/>
  <c r="O51" i="35"/>
  <c r="L51" i="35"/>
  <c r="I51" i="35"/>
  <c r="AA50" i="35"/>
  <c r="Z50" i="35"/>
  <c r="Z196" i="35" s="1"/>
  <c r="X50" i="35"/>
  <c r="W50" i="35"/>
  <c r="U50" i="35"/>
  <c r="T50" i="35"/>
  <c r="R50" i="35"/>
  <c r="Q50" i="35"/>
  <c r="Q196" i="35" s="1"/>
  <c r="O50" i="35"/>
  <c r="N50" i="35"/>
  <c r="L50" i="35"/>
  <c r="K50" i="35"/>
  <c r="I50" i="35"/>
  <c r="H50" i="35"/>
  <c r="AA49" i="35"/>
  <c r="Z49" i="35"/>
  <c r="X49" i="35"/>
  <c r="W49" i="35"/>
  <c r="U49" i="35"/>
  <c r="T49" i="35"/>
  <c r="R49" i="35"/>
  <c r="Q49" i="35"/>
  <c r="O49" i="35"/>
  <c r="N49" i="35"/>
  <c r="L49" i="35"/>
  <c r="K49" i="35"/>
  <c r="I49" i="35"/>
  <c r="H49" i="35"/>
  <c r="AA48" i="35"/>
  <c r="Z48" i="35"/>
  <c r="X48" i="35"/>
  <c r="W48" i="35"/>
  <c r="U48" i="35"/>
  <c r="T48" i="35"/>
  <c r="R48" i="35"/>
  <c r="Q48" i="35"/>
  <c r="O48" i="35"/>
  <c r="N48" i="35"/>
  <c r="L48" i="35"/>
  <c r="K48" i="35"/>
  <c r="I48" i="35"/>
  <c r="H48" i="35"/>
  <c r="AA47" i="35"/>
  <c r="Z47" i="35"/>
  <c r="X47" i="35"/>
  <c r="W47" i="35"/>
  <c r="U47" i="35"/>
  <c r="T47" i="35"/>
  <c r="R47" i="35"/>
  <c r="Q47" i="35"/>
  <c r="O47" i="35"/>
  <c r="N47" i="35"/>
  <c r="L47" i="35"/>
  <c r="K47" i="35"/>
  <c r="I47" i="35"/>
  <c r="H47" i="35"/>
  <c r="AA46" i="35"/>
  <c r="Z46" i="35"/>
  <c r="X46" i="35"/>
  <c r="W46" i="35"/>
  <c r="U46" i="35"/>
  <c r="T46" i="35"/>
  <c r="R46" i="35"/>
  <c r="Q46" i="35"/>
  <c r="O46" i="35"/>
  <c r="N46" i="35"/>
  <c r="L46" i="35"/>
  <c r="K46" i="35"/>
  <c r="I46" i="35"/>
  <c r="H46" i="35"/>
  <c r="AA45" i="35"/>
  <c r="Z45" i="35"/>
  <c r="X45" i="35"/>
  <c r="W45" i="35"/>
  <c r="U45" i="35"/>
  <c r="T45" i="35"/>
  <c r="R45" i="35"/>
  <c r="Q45" i="35"/>
  <c r="O45" i="35"/>
  <c r="N45" i="35"/>
  <c r="L45" i="35"/>
  <c r="K45" i="35"/>
  <c r="I45" i="35"/>
  <c r="H45" i="35"/>
  <c r="AA44" i="35"/>
  <c r="Z44" i="35"/>
  <c r="X44" i="35"/>
  <c r="U44" i="35"/>
  <c r="Q44" i="35"/>
  <c r="N44" i="35"/>
  <c r="L44" i="35"/>
  <c r="I44" i="35"/>
  <c r="AA43" i="35"/>
  <c r="Z43" i="35"/>
  <c r="X43" i="35"/>
  <c r="U43" i="35"/>
  <c r="Q43" i="35"/>
  <c r="N43" i="35"/>
  <c r="L43" i="35"/>
  <c r="I43" i="35"/>
  <c r="AA42" i="35"/>
  <c r="Z42" i="35"/>
  <c r="X42" i="35"/>
  <c r="U42" i="35"/>
  <c r="Q42" i="35"/>
  <c r="N42" i="35"/>
  <c r="L42" i="35"/>
  <c r="I42" i="35"/>
  <c r="AA41" i="35"/>
  <c r="Z41" i="35"/>
  <c r="X41" i="35"/>
  <c r="U41" i="35"/>
  <c r="Q41" i="35"/>
  <c r="N41" i="35"/>
  <c r="L41" i="35"/>
  <c r="I41" i="35"/>
  <c r="AA40" i="35"/>
  <c r="Z40" i="35"/>
  <c r="X40" i="35"/>
  <c r="U40" i="35"/>
  <c r="Q40" i="35"/>
  <c r="N40" i="35"/>
  <c r="L40" i="35"/>
  <c r="I40" i="35"/>
  <c r="AA39" i="35"/>
  <c r="Z39" i="35"/>
  <c r="Z189" i="35" s="1"/>
  <c r="X39" i="35"/>
  <c r="W39" i="35"/>
  <c r="U39" i="35"/>
  <c r="T39" i="35"/>
  <c r="Q39" i="35"/>
  <c r="Q189" i="35" s="1"/>
  <c r="N39" i="35"/>
  <c r="L39" i="35"/>
  <c r="K39" i="35"/>
  <c r="I39" i="35"/>
  <c r="H39" i="35"/>
  <c r="AA38" i="35"/>
  <c r="Z38" i="35"/>
  <c r="X38" i="35"/>
  <c r="W38" i="35"/>
  <c r="U38" i="35"/>
  <c r="T38" i="35"/>
  <c r="R38" i="35"/>
  <c r="Q38" i="35"/>
  <c r="O38" i="35"/>
  <c r="N38" i="35"/>
  <c r="L38" i="35"/>
  <c r="K38" i="35"/>
  <c r="I38" i="35"/>
  <c r="H38" i="35"/>
  <c r="AA37" i="35"/>
  <c r="Z37" i="35"/>
  <c r="X37" i="35"/>
  <c r="W37" i="35"/>
  <c r="U37" i="35"/>
  <c r="T37" i="35"/>
  <c r="R37" i="35"/>
  <c r="Q37" i="35"/>
  <c r="O37" i="35"/>
  <c r="N37" i="35"/>
  <c r="L37" i="35"/>
  <c r="K37" i="35"/>
  <c r="I37" i="35"/>
  <c r="H37" i="35"/>
  <c r="AA36" i="35"/>
  <c r="Z36" i="35"/>
  <c r="X36" i="35"/>
  <c r="W36" i="35"/>
  <c r="U36" i="35"/>
  <c r="T36" i="35"/>
  <c r="R36" i="35"/>
  <c r="Q36" i="35"/>
  <c r="O36" i="35"/>
  <c r="N36" i="35"/>
  <c r="L36" i="35"/>
  <c r="K36" i="35"/>
  <c r="I36" i="35"/>
  <c r="H36" i="35"/>
  <c r="AA35" i="35"/>
  <c r="Z35" i="35"/>
  <c r="X35" i="35"/>
  <c r="W35" i="35"/>
  <c r="U35" i="35"/>
  <c r="T35" i="35"/>
  <c r="R35" i="35"/>
  <c r="Q35" i="35"/>
  <c r="O35" i="35"/>
  <c r="N35" i="35"/>
  <c r="L35" i="35"/>
  <c r="K35" i="35"/>
  <c r="I35" i="35"/>
  <c r="H35" i="35"/>
  <c r="AA34" i="35"/>
  <c r="Z34" i="35"/>
  <c r="X34" i="35"/>
  <c r="W34" i="35"/>
  <c r="U34" i="35"/>
  <c r="T34" i="35"/>
  <c r="R34" i="35"/>
  <c r="Q34" i="35"/>
  <c r="O34" i="35"/>
  <c r="N34" i="35"/>
  <c r="L34" i="35"/>
  <c r="K34" i="35"/>
  <c r="I34" i="35"/>
  <c r="H34" i="35"/>
  <c r="AA33" i="35"/>
  <c r="Z33" i="35"/>
  <c r="X33" i="35"/>
  <c r="W33" i="35"/>
  <c r="U33" i="35"/>
  <c r="T33" i="35"/>
  <c r="R33" i="35"/>
  <c r="Q33" i="35"/>
  <c r="O33" i="35"/>
  <c r="N33" i="35"/>
  <c r="L33" i="35"/>
  <c r="K33" i="35"/>
  <c r="I33" i="35"/>
  <c r="H33" i="35"/>
  <c r="AA32" i="35"/>
  <c r="Z32" i="35"/>
  <c r="X32" i="35"/>
  <c r="W32" i="35"/>
  <c r="U32" i="35"/>
  <c r="T32" i="35"/>
  <c r="R32" i="35"/>
  <c r="Q32" i="35"/>
  <c r="O32" i="35"/>
  <c r="N32" i="35"/>
  <c r="L32" i="35"/>
  <c r="K32" i="35"/>
  <c r="I32" i="35"/>
  <c r="H32" i="35"/>
  <c r="AA31" i="35"/>
  <c r="Z31" i="35"/>
  <c r="X31" i="35"/>
  <c r="W31" i="35"/>
  <c r="U31" i="35"/>
  <c r="T31" i="35"/>
  <c r="R31" i="35"/>
  <c r="Q31" i="35"/>
  <c r="O31" i="35"/>
  <c r="N31" i="35"/>
  <c r="L31" i="35"/>
  <c r="K31" i="35"/>
  <c r="I31" i="35"/>
  <c r="H31" i="35"/>
  <c r="AA30" i="35"/>
  <c r="Z30" i="35"/>
  <c r="X30" i="35"/>
  <c r="W30" i="35"/>
  <c r="U30" i="35"/>
  <c r="T30" i="35"/>
  <c r="R30" i="35"/>
  <c r="Q30" i="35"/>
  <c r="O30" i="35"/>
  <c r="N30" i="35"/>
  <c r="L30" i="35"/>
  <c r="K30" i="35"/>
  <c r="I30" i="35"/>
  <c r="H30" i="35"/>
  <c r="AA29" i="35"/>
  <c r="Z29" i="35"/>
  <c r="Z58" i="35" s="1"/>
  <c r="AA58" i="35" s="1"/>
  <c r="X29" i="35"/>
  <c r="W29" i="35"/>
  <c r="U29" i="35"/>
  <c r="T29" i="35"/>
  <c r="T58" i="35" s="1"/>
  <c r="U58" i="35" s="1"/>
  <c r="R29" i="35"/>
  <c r="Q29" i="35"/>
  <c r="O29" i="35"/>
  <c r="N29" i="35"/>
  <c r="N58" i="35" s="1"/>
  <c r="O58" i="35" s="1"/>
  <c r="L29" i="35"/>
  <c r="K29" i="35"/>
  <c r="I29" i="35"/>
  <c r="H29" i="35"/>
  <c r="H58" i="35" s="1"/>
  <c r="I58" i="35" s="1"/>
  <c r="AA17" i="35"/>
  <c r="Z17" i="35"/>
  <c r="X17" i="35"/>
  <c r="W17" i="35"/>
  <c r="U17" i="35"/>
  <c r="T17" i="35"/>
  <c r="R17" i="35"/>
  <c r="Q17" i="35"/>
  <c r="O17" i="35"/>
  <c r="N17" i="35"/>
  <c r="L17" i="35"/>
  <c r="K17" i="35"/>
  <c r="I17" i="35"/>
  <c r="H17" i="35"/>
  <c r="AA16" i="35"/>
  <c r="Z16" i="35"/>
  <c r="X16" i="35"/>
  <c r="W16" i="35"/>
  <c r="U16" i="35"/>
  <c r="T16" i="35"/>
  <c r="R16" i="35"/>
  <c r="Q16" i="35"/>
  <c r="O16" i="35"/>
  <c r="N16" i="35"/>
  <c r="L16" i="35"/>
  <c r="K16" i="35"/>
  <c r="I16" i="35"/>
  <c r="H16" i="35"/>
  <c r="AA15" i="35"/>
  <c r="Z15" i="35"/>
  <c r="X15" i="35"/>
  <c r="W15" i="35"/>
  <c r="U15" i="35"/>
  <c r="T15" i="35"/>
  <c r="R15" i="35"/>
  <c r="Q15" i="35"/>
  <c r="O15" i="35"/>
  <c r="N15" i="35"/>
  <c r="L15" i="35"/>
  <c r="K15" i="35"/>
  <c r="I15" i="35"/>
  <c r="H15" i="35"/>
  <c r="AA13" i="35"/>
  <c r="Z13" i="35"/>
  <c r="X13" i="35"/>
  <c r="W13" i="35"/>
  <c r="U13" i="35"/>
  <c r="T13" i="35"/>
  <c r="R13" i="35"/>
  <c r="Q13" i="35"/>
  <c r="O13" i="35"/>
  <c r="N13" i="35"/>
  <c r="L13" i="35"/>
  <c r="K13" i="35"/>
  <c r="I13" i="35"/>
  <c r="H13" i="35"/>
  <c r="AA12" i="35"/>
  <c r="Z12" i="35"/>
  <c r="X12" i="35"/>
  <c r="W12" i="35"/>
  <c r="U12" i="35"/>
  <c r="T12" i="35"/>
  <c r="R12" i="35"/>
  <c r="Q12" i="35"/>
  <c r="O12" i="35"/>
  <c r="N12" i="35"/>
  <c r="L12" i="35"/>
  <c r="K12" i="35"/>
  <c r="I12" i="35"/>
  <c r="H12" i="35"/>
  <c r="AA11" i="35"/>
  <c r="Z11" i="35"/>
  <c r="Z24" i="35" s="1"/>
  <c r="AA24" i="35" s="1"/>
  <c r="X11" i="35"/>
  <c r="W11" i="35"/>
  <c r="U11" i="35"/>
  <c r="T11" i="35"/>
  <c r="T24" i="35" s="1"/>
  <c r="U24" i="35" s="1"/>
  <c r="R11" i="35"/>
  <c r="Q11" i="35"/>
  <c r="O11" i="35"/>
  <c r="N11" i="35"/>
  <c r="N24" i="35" s="1"/>
  <c r="O24" i="35" s="1"/>
  <c r="L11" i="35"/>
  <c r="K11" i="35"/>
  <c r="I11" i="35"/>
  <c r="H11" i="35"/>
  <c r="H24" i="35" s="1"/>
  <c r="I24" i="35" s="1"/>
  <c r="Y5" i="35"/>
  <c r="P5" i="35"/>
  <c r="M5" i="35"/>
  <c r="Z232" i="34"/>
  <c r="W232" i="34"/>
  <c r="T232" i="34"/>
  <c r="K232" i="34"/>
  <c r="H232" i="34"/>
  <c r="Z229" i="34"/>
  <c r="W229" i="34"/>
  <c r="T229" i="34"/>
  <c r="K229" i="34"/>
  <c r="H229" i="34"/>
  <c r="Z226" i="34"/>
  <c r="W226" i="34"/>
  <c r="T226" i="34"/>
  <c r="K226" i="34"/>
  <c r="H226" i="34"/>
  <c r="Z225" i="34"/>
  <c r="W225" i="34"/>
  <c r="T225" i="34"/>
  <c r="K225" i="34"/>
  <c r="H225" i="34"/>
  <c r="Z224" i="34"/>
  <c r="W224" i="34"/>
  <c r="T224" i="34"/>
  <c r="K224" i="34"/>
  <c r="H224" i="34"/>
  <c r="Z223" i="34"/>
  <c r="W223" i="34"/>
  <c r="T223" i="34"/>
  <c r="K223" i="34"/>
  <c r="H223" i="34"/>
  <c r="Z222" i="34"/>
  <c r="W222" i="34"/>
  <c r="T222" i="34"/>
  <c r="Z218" i="34"/>
  <c r="W218" i="34"/>
  <c r="T218" i="34"/>
  <c r="K218" i="34"/>
  <c r="H218" i="34"/>
  <c r="Z217" i="34"/>
  <c r="W217" i="34"/>
  <c r="T217" i="34"/>
  <c r="N217" i="34"/>
  <c r="K217" i="34"/>
  <c r="H217" i="34"/>
  <c r="Z214" i="34"/>
  <c r="W214" i="34"/>
  <c r="T214" i="34"/>
  <c r="K214" i="34"/>
  <c r="H214" i="34"/>
  <c r="Z213" i="34"/>
  <c r="W213" i="34"/>
  <c r="T213" i="34"/>
  <c r="K213" i="34"/>
  <c r="H213" i="34"/>
  <c r="Z210" i="34"/>
  <c r="W210" i="34"/>
  <c r="T210" i="34"/>
  <c r="K210" i="34"/>
  <c r="H210" i="34"/>
  <c r="Z209" i="34"/>
  <c r="W209" i="34"/>
  <c r="T209" i="34"/>
  <c r="K209" i="34"/>
  <c r="H209" i="34"/>
  <c r="Z208" i="34"/>
  <c r="W208" i="34"/>
  <c r="T208" i="34"/>
  <c r="K208" i="34"/>
  <c r="H208" i="34"/>
  <c r="Z207" i="34"/>
  <c r="W207" i="34"/>
  <c r="T207" i="34"/>
  <c r="K207" i="34"/>
  <c r="H207" i="34"/>
  <c r="Z206" i="34"/>
  <c r="W206" i="34"/>
  <c r="T206" i="34"/>
  <c r="Z202" i="34"/>
  <c r="W202" i="34"/>
  <c r="T202" i="34"/>
  <c r="K202" i="34"/>
  <c r="H202" i="34"/>
  <c r="Z201" i="34"/>
  <c r="W201" i="34"/>
  <c r="T201" i="34"/>
  <c r="N201" i="34"/>
  <c r="K201" i="34"/>
  <c r="H201" i="34"/>
  <c r="Z198" i="34"/>
  <c r="W198" i="34"/>
  <c r="T198" i="34"/>
  <c r="K198" i="34"/>
  <c r="H198" i="34"/>
  <c r="Z197" i="34"/>
  <c r="W197" i="34"/>
  <c r="T197" i="34"/>
  <c r="K197" i="34"/>
  <c r="H197" i="34"/>
  <c r="Z194" i="34"/>
  <c r="W194" i="34"/>
  <c r="T194" i="34"/>
  <c r="K194" i="34"/>
  <c r="H194" i="34"/>
  <c r="Z193" i="34"/>
  <c r="W193" i="34"/>
  <c r="T193" i="34"/>
  <c r="K193" i="34"/>
  <c r="H193" i="34"/>
  <c r="Z192" i="34"/>
  <c r="W192" i="34"/>
  <c r="T192" i="34"/>
  <c r="K192" i="34"/>
  <c r="H192" i="34"/>
  <c r="Z191" i="34"/>
  <c r="W191" i="34"/>
  <c r="T191" i="34"/>
  <c r="K191" i="34"/>
  <c r="H191" i="34"/>
  <c r="Z190" i="34"/>
  <c r="W190" i="34"/>
  <c r="T190" i="34"/>
  <c r="Z158" i="34"/>
  <c r="AA158" i="34" s="1"/>
  <c r="W158" i="34"/>
  <c r="X158" i="34" s="1"/>
  <c r="T158" i="34"/>
  <c r="U158" i="34" s="1"/>
  <c r="Q158" i="34"/>
  <c r="R158" i="34" s="1"/>
  <c r="N158" i="34"/>
  <c r="O158" i="34" s="1"/>
  <c r="K158" i="34"/>
  <c r="L158" i="34" s="1"/>
  <c r="I158" i="34"/>
  <c r="H158" i="34"/>
  <c r="AA150" i="34"/>
  <c r="Z150" i="34"/>
  <c r="X150" i="34"/>
  <c r="W150" i="34"/>
  <c r="U150" i="34"/>
  <c r="T150" i="34"/>
  <c r="R150" i="34"/>
  <c r="Q150" i="34"/>
  <c r="O150" i="34"/>
  <c r="N150" i="34"/>
  <c r="L150" i="34"/>
  <c r="K150" i="34"/>
  <c r="I150" i="34"/>
  <c r="H150" i="34"/>
  <c r="AA149" i="34"/>
  <c r="Z149" i="34"/>
  <c r="X149" i="34"/>
  <c r="W149" i="34"/>
  <c r="U149" i="34"/>
  <c r="T149" i="34"/>
  <c r="R148" i="34"/>
  <c r="Q148" i="34"/>
  <c r="O148" i="34"/>
  <c r="N148" i="34"/>
  <c r="AA147" i="34"/>
  <c r="Z147" i="34"/>
  <c r="X147" i="34"/>
  <c r="W147" i="34"/>
  <c r="U147" i="34"/>
  <c r="T147" i="34"/>
  <c r="R147" i="34"/>
  <c r="Q147" i="34"/>
  <c r="O147" i="34"/>
  <c r="N147" i="34"/>
  <c r="L147" i="34"/>
  <c r="K147" i="34"/>
  <c r="I147" i="34"/>
  <c r="H147" i="34"/>
  <c r="AA146" i="34"/>
  <c r="Z146" i="34"/>
  <c r="X146" i="34"/>
  <c r="W146" i="34"/>
  <c r="W151" i="34" s="1"/>
  <c r="X151" i="34" s="1"/>
  <c r="U146" i="34"/>
  <c r="T146" i="34"/>
  <c r="R146" i="34"/>
  <c r="Q146" i="34"/>
  <c r="Q151" i="34" s="1"/>
  <c r="R151" i="34" s="1"/>
  <c r="O146" i="34"/>
  <c r="N146" i="34"/>
  <c r="L146" i="34"/>
  <c r="K146" i="34"/>
  <c r="K151" i="34" s="1"/>
  <c r="L151" i="34" s="1"/>
  <c r="I146" i="34"/>
  <c r="H146" i="34"/>
  <c r="AA140" i="34"/>
  <c r="Z140" i="34"/>
  <c r="X140" i="34"/>
  <c r="W140" i="34"/>
  <c r="U140" i="34"/>
  <c r="T140" i="34"/>
  <c r="R140" i="34"/>
  <c r="Q140" i="34"/>
  <c r="O140" i="34"/>
  <c r="N140" i="34"/>
  <c r="L140" i="34"/>
  <c r="K140" i="34"/>
  <c r="I140" i="34"/>
  <c r="H140" i="34"/>
  <c r="AA139" i="34"/>
  <c r="Z139" i="34"/>
  <c r="X139" i="34"/>
  <c r="W139" i="34"/>
  <c r="U139" i="34"/>
  <c r="T139" i="34"/>
  <c r="R139" i="34"/>
  <c r="Q139" i="34"/>
  <c r="O139" i="34"/>
  <c r="N139" i="34"/>
  <c r="L139" i="34"/>
  <c r="K139" i="34"/>
  <c r="I139" i="34"/>
  <c r="H139" i="34"/>
  <c r="AA138" i="34"/>
  <c r="Z138" i="34"/>
  <c r="X138" i="34"/>
  <c r="W138" i="34"/>
  <c r="U138" i="34"/>
  <c r="T138" i="34"/>
  <c r="R138" i="34"/>
  <c r="Q138" i="34"/>
  <c r="O138" i="34"/>
  <c r="N138" i="34"/>
  <c r="L138" i="34"/>
  <c r="K138" i="34"/>
  <c r="I138" i="34"/>
  <c r="H138" i="34"/>
  <c r="AA137" i="34"/>
  <c r="X137" i="34"/>
  <c r="W137" i="34"/>
  <c r="U137" i="34"/>
  <c r="T137" i="34"/>
  <c r="R137" i="34"/>
  <c r="O137" i="34"/>
  <c r="L137" i="34"/>
  <c r="I137" i="34"/>
  <c r="H137" i="34"/>
  <c r="AA136" i="34"/>
  <c r="Z136" i="34"/>
  <c r="Z231" i="34" s="1"/>
  <c r="X136" i="34"/>
  <c r="W136" i="34"/>
  <c r="W231" i="34" s="1"/>
  <c r="U136" i="34"/>
  <c r="T136" i="34"/>
  <c r="T231" i="34" s="1"/>
  <c r="R136" i="34"/>
  <c r="Q136" i="34"/>
  <c r="O136" i="34"/>
  <c r="N136" i="34"/>
  <c r="L136" i="34"/>
  <c r="K136" i="34"/>
  <c r="K231" i="34" s="1"/>
  <c r="I136" i="34"/>
  <c r="H136" i="34"/>
  <c r="Z137" i="34" s="1"/>
  <c r="AA135" i="34"/>
  <c r="X135" i="34"/>
  <c r="W135" i="34"/>
  <c r="U135" i="34"/>
  <c r="T135" i="34"/>
  <c r="R135" i="34"/>
  <c r="O135" i="34"/>
  <c r="L135" i="34"/>
  <c r="I135" i="34"/>
  <c r="H135" i="34"/>
  <c r="AA134" i="34"/>
  <c r="Z134" i="34"/>
  <c r="Z228" i="34" s="1"/>
  <c r="X134" i="34"/>
  <c r="W134" i="34"/>
  <c r="W228" i="34" s="1"/>
  <c r="U134" i="34"/>
  <c r="T134" i="34"/>
  <c r="T228" i="34" s="1"/>
  <c r="R134" i="34"/>
  <c r="Q134" i="34"/>
  <c r="O134" i="34"/>
  <c r="N134" i="34"/>
  <c r="N228" i="34" s="1"/>
  <c r="L134" i="34"/>
  <c r="K134" i="34"/>
  <c r="K228" i="34" s="1"/>
  <c r="I134" i="34"/>
  <c r="H134" i="34"/>
  <c r="Z135" i="34" s="1"/>
  <c r="AA133" i="34"/>
  <c r="Z133" i="34"/>
  <c r="X133" i="34"/>
  <c r="W133" i="34"/>
  <c r="U133" i="34"/>
  <c r="T133" i="34"/>
  <c r="R133" i="34"/>
  <c r="Q133" i="34"/>
  <c r="O133" i="34"/>
  <c r="N133" i="34"/>
  <c r="L133" i="34"/>
  <c r="K133" i="34"/>
  <c r="I133" i="34"/>
  <c r="H133" i="34"/>
  <c r="AA132" i="34"/>
  <c r="Z132" i="34"/>
  <c r="X132" i="34"/>
  <c r="W132" i="34"/>
  <c r="U132" i="34"/>
  <c r="T132" i="34"/>
  <c r="R132" i="34"/>
  <c r="Q132" i="34"/>
  <c r="O132" i="34"/>
  <c r="N132" i="34"/>
  <c r="L132" i="34"/>
  <c r="K132" i="34"/>
  <c r="I132" i="34"/>
  <c r="H132" i="34"/>
  <c r="AA131" i="34"/>
  <c r="Z131" i="34"/>
  <c r="X131" i="34"/>
  <c r="W131" i="34"/>
  <c r="U131" i="34"/>
  <c r="T131" i="34"/>
  <c r="R131" i="34"/>
  <c r="Q131" i="34"/>
  <c r="O131" i="34"/>
  <c r="N131" i="34"/>
  <c r="L131" i="34"/>
  <c r="K131" i="34"/>
  <c r="I131" i="34"/>
  <c r="H131" i="34"/>
  <c r="AA130" i="34"/>
  <c r="X130" i="34"/>
  <c r="W130" i="34"/>
  <c r="U130" i="34"/>
  <c r="T130" i="34"/>
  <c r="L130" i="34"/>
  <c r="K130" i="34"/>
  <c r="I130" i="34"/>
  <c r="H130" i="34"/>
  <c r="AA129" i="34"/>
  <c r="X129" i="34"/>
  <c r="W129" i="34"/>
  <c r="U129" i="34"/>
  <c r="T129" i="34"/>
  <c r="L129" i="34"/>
  <c r="K129" i="34"/>
  <c r="I129" i="34"/>
  <c r="H129" i="34"/>
  <c r="AA128" i="34"/>
  <c r="X128" i="34"/>
  <c r="W128" i="34"/>
  <c r="U128" i="34"/>
  <c r="T128" i="34"/>
  <c r="L128" i="34"/>
  <c r="K128" i="34"/>
  <c r="I128" i="34"/>
  <c r="H128" i="34"/>
  <c r="Z129" i="34" s="1"/>
  <c r="AA127" i="34"/>
  <c r="X127" i="34"/>
  <c r="W127" i="34"/>
  <c r="U127" i="34"/>
  <c r="T127" i="34"/>
  <c r="L127" i="34"/>
  <c r="K127" i="34"/>
  <c r="I127" i="34"/>
  <c r="H127" i="34"/>
  <c r="AA126" i="34"/>
  <c r="X126" i="34"/>
  <c r="W126" i="34"/>
  <c r="U126" i="34"/>
  <c r="T126" i="34"/>
  <c r="L126" i="34"/>
  <c r="K126" i="34"/>
  <c r="K222" i="34" s="1"/>
  <c r="I126" i="34"/>
  <c r="H126" i="34"/>
  <c r="Z127" i="34" s="1"/>
  <c r="AA125" i="34"/>
  <c r="Z125" i="34"/>
  <c r="Z221" i="34" s="1"/>
  <c r="X125" i="34"/>
  <c r="W125" i="34"/>
  <c r="W221" i="34" s="1"/>
  <c r="U125" i="34"/>
  <c r="T125" i="34"/>
  <c r="T221" i="34" s="1"/>
  <c r="Q125" i="34"/>
  <c r="N125" i="34"/>
  <c r="L125" i="34"/>
  <c r="K125" i="34"/>
  <c r="K221" i="34" s="1"/>
  <c r="I125" i="34"/>
  <c r="H125" i="34"/>
  <c r="AA124" i="34"/>
  <c r="Z124" i="34"/>
  <c r="X124" i="34"/>
  <c r="W124" i="34"/>
  <c r="U124" i="34"/>
  <c r="T124" i="34"/>
  <c r="R124" i="34"/>
  <c r="Q124" i="34"/>
  <c r="O124" i="34"/>
  <c r="N124" i="34"/>
  <c r="L124" i="34"/>
  <c r="K124" i="34"/>
  <c r="I124" i="34"/>
  <c r="H124" i="34"/>
  <c r="AA123" i="34"/>
  <c r="Z123" i="34"/>
  <c r="X123" i="34"/>
  <c r="W123" i="34"/>
  <c r="U123" i="34"/>
  <c r="T123" i="34"/>
  <c r="R123" i="34"/>
  <c r="Q123" i="34"/>
  <c r="O123" i="34"/>
  <c r="N123" i="34"/>
  <c r="L123" i="34"/>
  <c r="K123" i="34"/>
  <c r="I123" i="34"/>
  <c r="H123" i="34"/>
  <c r="AA122" i="34"/>
  <c r="Z122" i="34"/>
  <c r="X122" i="34"/>
  <c r="W122" i="34"/>
  <c r="U122" i="34"/>
  <c r="T122" i="34"/>
  <c r="R122" i="34"/>
  <c r="Q122" i="34"/>
  <c r="O122" i="34"/>
  <c r="N122" i="34"/>
  <c r="L122" i="34"/>
  <c r="K122" i="34"/>
  <c r="I122" i="34"/>
  <c r="H122" i="34"/>
  <c r="AA121" i="34"/>
  <c r="Z121" i="34"/>
  <c r="X121" i="34"/>
  <c r="W121" i="34"/>
  <c r="U121" i="34"/>
  <c r="T121" i="34"/>
  <c r="R121" i="34"/>
  <c r="Q121" i="34"/>
  <c r="O121" i="34"/>
  <c r="N121" i="34"/>
  <c r="L121" i="34"/>
  <c r="K121" i="34"/>
  <c r="I121" i="34"/>
  <c r="H121" i="34"/>
  <c r="Z120" i="34"/>
  <c r="W120" i="34"/>
  <c r="T120" i="34"/>
  <c r="R120" i="34"/>
  <c r="Q120" i="34"/>
  <c r="O120" i="34"/>
  <c r="N120" i="34"/>
  <c r="L120" i="34"/>
  <c r="K120" i="34"/>
  <c r="I120" i="34"/>
  <c r="H120" i="34"/>
  <c r="AA114" i="34"/>
  <c r="Z114" i="34"/>
  <c r="X114" i="34"/>
  <c r="W114" i="34"/>
  <c r="U114" i="34"/>
  <c r="T114" i="34"/>
  <c r="R114" i="34"/>
  <c r="Q114" i="34"/>
  <c r="O114" i="34"/>
  <c r="N114" i="34"/>
  <c r="L114" i="34"/>
  <c r="K114" i="34"/>
  <c r="I114" i="34"/>
  <c r="H114" i="34"/>
  <c r="AA113" i="34"/>
  <c r="Z113" i="34"/>
  <c r="X113" i="34"/>
  <c r="W113" i="34"/>
  <c r="U113" i="34"/>
  <c r="T113" i="34"/>
  <c r="R113" i="34"/>
  <c r="Q113" i="34"/>
  <c r="O113" i="34"/>
  <c r="N113" i="34"/>
  <c r="L113" i="34"/>
  <c r="K113" i="34"/>
  <c r="I113" i="34"/>
  <c r="H113" i="34"/>
  <c r="AA112" i="34"/>
  <c r="Z112" i="34"/>
  <c r="X112" i="34"/>
  <c r="W112" i="34"/>
  <c r="U112" i="34"/>
  <c r="T112" i="34"/>
  <c r="R112" i="34"/>
  <c r="Q112" i="34"/>
  <c r="O112" i="34"/>
  <c r="N112" i="34"/>
  <c r="L112" i="34"/>
  <c r="K112" i="34"/>
  <c r="I112" i="34"/>
  <c r="H112" i="34"/>
  <c r="AA111" i="34"/>
  <c r="Z111" i="34"/>
  <c r="X111" i="34"/>
  <c r="W111" i="34"/>
  <c r="U111" i="34"/>
  <c r="T111" i="34"/>
  <c r="R111" i="34"/>
  <c r="Q111" i="34"/>
  <c r="O111" i="34"/>
  <c r="N111" i="34"/>
  <c r="L111" i="34"/>
  <c r="K111" i="34"/>
  <c r="I111" i="34"/>
  <c r="H111" i="34"/>
  <c r="AA110" i="34"/>
  <c r="Z110" i="34"/>
  <c r="X110" i="34"/>
  <c r="W110" i="34"/>
  <c r="U110" i="34"/>
  <c r="T110" i="34"/>
  <c r="R110" i="34"/>
  <c r="Q110" i="34"/>
  <c r="O110" i="34"/>
  <c r="N110" i="34"/>
  <c r="L110" i="34"/>
  <c r="K110" i="34"/>
  <c r="I110" i="34"/>
  <c r="H110" i="34"/>
  <c r="AA109" i="34"/>
  <c r="Z109" i="34"/>
  <c r="X109" i="34"/>
  <c r="W109" i="34"/>
  <c r="U109" i="34"/>
  <c r="T109" i="34"/>
  <c r="R109" i="34"/>
  <c r="Q109" i="34"/>
  <c r="O109" i="34"/>
  <c r="N109" i="34"/>
  <c r="L109" i="34"/>
  <c r="K109" i="34"/>
  <c r="I109" i="34"/>
  <c r="H109" i="34"/>
  <c r="AA108" i="34"/>
  <c r="Z108" i="34"/>
  <c r="X108" i="34"/>
  <c r="W108" i="34"/>
  <c r="U108" i="34"/>
  <c r="T108" i="34"/>
  <c r="R108" i="34"/>
  <c r="Q108" i="34"/>
  <c r="O108" i="34"/>
  <c r="N108" i="34"/>
  <c r="L108" i="34"/>
  <c r="K108" i="34"/>
  <c r="I108" i="34"/>
  <c r="H108" i="34"/>
  <c r="AA107" i="34"/>
  <c r="Z107" i="34"/>
  <c r="X107" i="34"/>
  <c r="W107" i="34"/>
  <c r="U107" i="34"/>
  <c r="T107" i="34"/>
  <c r="R107" i="34"/>
  <c r="Q107" i="34"/>
  <c r="O107" i="34"/>
  <c r="N107" i="34"/>
  <c r="L107" i="34"/>
  <c r="K107" i="34"/>
  <c r="I107" i="34"/>
  <c r="H107" i="34"/>
  <c r="AA106" i="34"/>
  <c r="Z106" i="34"/>
  <c r="X106" i="34"/>
  <c r="W106" i="34"/>
  <c r="U106" i="34"/>
  <c r="T106" i="34"/>
  <c r="R106" i="34"/>
  <c r="Q106" i="34"/>
  <c r="O106" i="34"/>
  <c r="N106" i="34"/>
  <c r="L106" i="34"/>
  <c r="K106" i="34"/>
  <c r="I106" i="34"/>
  <c r="H106" i="34"/>
  <c r="AA105" i="34"/>
  <c r="Z105" i="34"/>
  <c r="X105" i="34"/>
  <c r="W105" i="34"/>
  <c r="U105" i="34"/>
  <c r="T105" i="34"/>
  <c r="R105" i="34"/>
  <c r="Q105" i="34"/>
  <c r="O105" i="34"/>
  <c r="N105" i="34"/>
  <c r="L105" i="34"/>
  <c r="K105" i="34"/>
  <c r="I105" i="34"/>
  <c r="H105" i="34"/>
  <c r="Z104" i="34"/>
  <c r="W104" i="34"/>
  <c r="T104" i="34"/>
  <c r="R104" i="34"/>
  <c r="Q104" i="34"/>
  <c r="O104" i="34"/>
  <c r="N104" i="34"/>
  <c r="L104" i="34"/>
  <c r="K104" i="34"/>
  <c r="I104" i="34"/>
  <c r="H104" i="34"/>
  <c r="AA98" i="34"/>
  <c r="Z98" i="34"/>
  <c r="X98" i="34"/>
  <c r="W98" i="34"/>
  <c r="U98" i="34"/>
  <c r="T98" i="34"/>
  <c r="R98" i="34"/>
  <c r="Q98" i="34"/>
  <c r="O98" i="34"/>
  <c r="N98" i="34"/>
  <c r="L98" i="34"/>
  <c r="K98" i="34"/>
  <c r="I98" i="34"/>
  <c r="H98" i="34"/>
  <c r="AA97" i="34"/>
  <c r="Z97" i="34"/>
  <c r="X97" i="34"/>
  <c r="W97" i="34"/>
  <c r="U97" i="34"/>
  <c r="T97" i="34"/>
  <c r="R97" i="34"/>
  <c r="Q97" i="34"/>
  <c r="O97" i="34"/>
  <c r="N97" i="34"/>
  <c r="L97" i="34"/>
  <c r="K97" i="34"/>
  <c r="I97" i="34"/>
  <c r="H97" i="34"/>
  <c r="AA96" i="34"/>
  <c r="Z96" i="34"/>
  <c r="X96" i="34"/>
  <c r="W96" i="34"/>
  <c r="U96" i="34"/>
  <c r="T96" i="34"/>
  <c r="R96" i="34"/>
  <c r="O96" i="34"/>
  <c r="L96" i="34"/>
  <c r="K96" i="34"/>
  <c r="I96" i="34"/>
  <c r="H96" i="34"/>
  <c r="AA95" i="34"/>
  <c r="Z95" i="34"/>
  <c r="X95" i="34"/>
  <c r="W95" i="34"/>
  <c r="U95" i="34"/>
  <c r="T95" i="34"/>
  <c r="R95" i="34"/>
  <c r="O95" i="34"/>
  <c r="L95" i="34"/>
  <c r="K95" i="34"/>
  <c r="I95" i="34"/>
  <c r="H95" i="34"/>
  <c r="AA94" i="34"/>
  <c r="Z94" i="34"/>
  <c r="Z216" i="34" s="1"/>
  <c r="X94" i="34"/>
  <c r="W94" i="34"/>
  <c r="W216" i="34" s="1"/>
  <c r="U94" i="34"/>
  <c r="T94" i="34"/>
  <c r="T216" i="34" s="1"/>
  <c r="R94" i="34"/>
  <c r="Q94" i="34"/>
  <c r="O94" i="34"/>
  <c r="N94" i="34"/>
  <c r="L94" i="34"/>
  <c r="K94" i="34"/>
  <c r="K216" i="34" s="1"/>
  <c r="I94" i="34"/>
  <c r="H94" i="34"/>
  <c r="H216" i="34" s="1"/>
  <c r="AA93" i="34"/>
  <c r="Z93" i="34"/>
  <c r="X93" i="34"/>
  <c r="W93" i="34"/>
  <c r="U93" i="34"/>
  <c r="T93" i="34"/>
  <c r="R93" i="34"/>
  <c r="O93" i="34"/>
  <c r="L93" i="34"/>
  <c r="K93" i="34"/>
  <c r="I93" i="34"/>
  <c r="H93" i="34"/>
  <c r="AA92" i="34"/>
  <c r="Z92" i="34"/>
  <c r="X92" i="34"/>
  <c r="W92" i="34"/>
  <c r="U92" i="34"/>
  <c r="T92" i="34"/>
  <c r="R92" i="34"/>
  <c r="O92" i="34"/>
  <c r="L92" i="34"/>
  <c r="K92" i="34"/>
  <c r="I92" i="34"/>
  <c r="H92" i="34"/>
  <c r="AA91" i="34"/>
  <c r="Z91" i="34"/>
  <c r="Z212" i="34" s="1"/>
  <c r="X91" i="34"/>
  <c r="W91" i="34"/>
  <c r="W212" i="34" s="1"/>
  <c r="U91" i="34"/>
  <c r="T91" i="34"/>
  <c r="T212" i="34" s="1"/>
  <c r="R91" i="34"/>
  <c r="Q91" i="34"/>
  <c r="O91" i="34"/>
  <c r="N91" i="34"/>
  <c r="N212" i="34" s="1"/>
  <c r="L91" i="34"/>
  <c r="K91" i="34"/>
  <c r="K212" i="34" s="1"/>
  <c r="I91" i="34"/>
  <c r="H91" i="34"/>
  <c r="H212" i="34" s="1"/>
  <c r="AA90" i="34"/>
  <c r="Z90" i="34"/>
  <c r="X90" i="34"/>
  <c r="W90" i="34"/>
  <c r="U90" i="34"/>
  <c r="T90" i="34"/>
  <c r="R90" i="34"/>
  <c r="Q90" i="34"/>
  <c r="O90" i="34"/>
  <c r="N90" i="34"/>
  <c r="L90" i="34"/>
  <c r="K90" i="34"/>
  <c r="I90" i="34"/>
  <c r="H90" i="34"/>
  <c r="AA89" i="34"/>
  <c r="Z89" i="34"/>
  <c r="X89" i="34"/>
  <c r="W89" i="34"/>
  <c r="U89" i="34"/>
  <c r="T89" i="34"/>
  <c r="R89" i="34"/>
  <c r="Q89" i="34"/>
  <c r="O89" i="34"/>
  <c r="N89" i="34"/>
  <c r="L89" i="34"/>
  <c r="K89" i="34"/>
  <c r="I89" i="34"/>
  <c r="H89" i="34"/>
  <c r="AA88" i="34"/>
  <c r="Z88" i="34"/>
  <c r="X88" i="34"/>
  <c r="W88" i="34"/>
  <c r="U88" i="34"/>
  <c r="T88" i="34"/>
  <c r="R88" i="34"/>
  <c r="Q88" i="34"/>
  <c r="O88" i="34"/>
  <c r="N88" i="34"/>
  <c r="L88" i="34"/>
  <c r="K88" i="34"/>
  <c r="I88" i="34"/>
  <c r="H88" i="34"/>
  <c r="AA87" i="34"/>
  <c r="Z87" i="34"/>
  <c r="X87" i="34"/>
  <c r="W87" i="34"/>
  <c r="U87" i="34"/>
  <c r="T87" i="34"/>
  <c r="R87" i="34"/>
  <c r="Q87" i="34"/>
  <c r="O87" i="34"/>
  <c r="N87" i="34"/>
  <c r="L87" i="34"/>
  <c r="K87" i="34"/>
  <c r="I87" i="34"/>
  <c r="H87" i="34"/>
  <c r="AA86" i="34"/>
  <c r="Z86" i="34"/>
  <c r="X86" i="34"/>
  <c r="W86" i="34"/>
  <c r="U86" i="34"/>
  <c r="T86" i="34"/>
  <c r="R86" i="34"/>
  <c r="Q86" i="34"/>
  <c r="O86" i="34"/>
  <c r="N86" i="34"/>
  <c r="L86" i="34"/>
  <c r="K86" i="34"/>
  <c r="I86" i="34"/>
  <c r="H86" i="34"/>
  <c r="AA85" i="34"/>
  <c r="Z85" i="34"/>
  <c r="X85" i="34"/>
  <c r="W85" i="34"/>
  <c r="U85" i="34"/>
  <c r="T85" i="34"/>
  <c r="R85" i="34"/>
  <c r="Q85" i="34"/>
  <c r="O85" i="34"/>
  <c r="N85" i="34"/>
  <c r="L85" i="34"/>
  <c r="K85" i="34"/>
  <c r="I85" i="34"/>
  <c r="H85" i="34"/>
  <c r="AA84" i="34"/>
  <c r="Z84" i="34"/>
  <c r="X84" i="34"/>
  <c r="W84" i="34"/>
  <c r="U84" i="34"/>
  <c r="T84" i="34"/>
  <c r="R84" i="34"/>
  <c r="Q84" i="34"/>
  <c r="O84" i="34"/>
  <c r="N84" i="34"/>
  <c r="L84" i="34"/>
  <c r="K84" i="34"/>
  <c r="I84" i="34"/>
  <c r="H84" i="34"/>
  <c r="R83" i="34"/>
  <c r="Q83" i="34"/>
  <c r="O83" i="34"/>
  <c r="N83" i="34"/>
  <c r="R82" i="34"/>
  <c r="Q82" i="34"/>
  <c r="O82" i="34"/>
  <c r="N82" i="34"/>
  <c r="R81" i="34"/>
  <c r="Q81" i="34"/>
  <c r="O81" i="34"/>
  <c r="N81" i="34"/>
  <c r="AA80" i="34"/>
  <c r="Z80" i="34"/>
  <c r="X80" i="34"/>
  <c r="W80" i="34"/>
  <c r="U80" i="34"/>
  <c r="T80" i="34"/>
  <c r="L80" i="34"/>
  <c r="K80" i="34"/>
  <c r="I80" i="34"/>
  <c r="H80" i="34"/>
  <c r="AA79" i="34"/>
  <c r="Z79" i="34"/>
  <c r="X79" i="34"/>
  <c r="W79" i="34"/>
  <c r="U79" i="34"/>
  <c r="T79" i="34"/>
  <c r="L79" i="34"/>
  <c r="K79" i="34"/>
  <c r="I79" i="34"/>
  <c r="H79" i="34"/>
  <c r="AA78" i="34"/>
  <c r="Z78" i="34"/>
  <c r="X78" i="34"/>
  <c r="W78" i="34"/>
  <c r="U78" i="34"/>
  <c r="T78" i="34"/>
  <c r="L78" i="34"/>
  <c r="K78" i="34"/>
  <c r="I78" i="34"/>
  <c r="H78" i="34"/>
  <c r="AA77" i="34"/>
  <c r="Z77" i="34"/>
  <c r="X77" i="34"/>
  <c r="W77" i="34"/>
  <c r="U77" i="34"/>
  <c r="T77" i="34"/>
  <c r="L77" i="34"/>
  <c r="K77" i="34"/>
  <c r="I77" i="34"/>
  <c r="H77" i="34"/>
  <c r="AA76" i="34"/>
  <c r="Z76" i="34"/>
  <c r="X76" i="34"/>
  <c r="W76" i="34"/>
  <c r="U76" i="34"/>
  <c r="T76" i="34"/>
  <c r="L76" i="34"/>
  <c r="K76" i="34"/>
  <c r="K206" i="34" s="1"/>
  <c r="I76" i="34"/>
  <c r="H76" i="34"/>
  <c r="H206" i="34" s="1"/>
  <c r="AA75" i="34"/>
  <c r="Z75" i="34"/>
  <c r="Z205" i="34" s="1"/>
  <c r="X75" i="34"/>
  <c r="W75" i="34"/>
  <c r="W205" i="34" s="1"/>
  <c r="U75" i="34"/>
  <c r="T75" i="34"/>
  <c r="T205" i="34" s="1"/>
  <c r="L75" i="34"/>
  <c r="K75" i="34"/>
  <c r="K205" i="34" s="1"/>
  <c r="I75" i="34"/>
  <c r="H75" i="34"/>
  <c r="H205" i="34" s="1"/>
  <c r="AA74" i="34"/>
  <c r="Z74" i="34"/>
  <c r="X74" i="34"/>
  <c r="W74" i="34"/>
  <c r="U74" i="34"/>
  <c r="T74" i="34"/>
  <c r="R74" i="34"/>
  <c r="Q74" i="34"/>
  <c r="O74" i="34"/>
  <c r="N74" i="34"/>
  <c r="L74" i="34"/>
  <c r="K74" i="34"/>
  <c r="I74" i="34"/>
  <c r="H74" i="34"/>
  <c r="AA73" i="34"/>
  <c r="Z73" i="34"/>
  <c r="X73" i="34"/>
  <c r="W73" i="34"/>
  <c r="U73" i="34"/>
  <c r="T73" i="34"/>
  <c r="R73" i="34"/>
  <c r="Q73" i="34"/>
  <c r="O73" i="34"/>
  <c r="N73" i="34"/>
  <c r="L73" i="34"/>
  <c r="K73" i="34"/>
  <c r="I73" i="34"/>
  <c r="H73" i="34"/>
  <c r="AA72" i="34"/>
  <c r="Z72" i="34"/>
  <c r="X72" i="34"/>
  <c r="W72" i="34"/>
  <c r="U72" i="34"/>
  <c r="T72" i="34"/>
  <c r="R72" i="34"/>
  <c r="Q72" i="34"/>
  <c r="O72" i="34"/>
  <c r="N72" i="34"/>
  <c r="L72" i="34"/>
  <c r="K72" i="34"/>
  <c r="I72" i="34"/>
  <c r="H72" i="34"/>
  <c r="AA71" i="34"/>
  <c r="Z71" i="34"/>
  <c r="X71" i="34"/>
  <c r="W71" i="34"/>
  <c r="U71" i="34"/>
  <c r="T71" i="34"/>
  <c r="R71" i="34"/>
  <c r="Q71" i="34"/>
  <c r="O71" i="34"/>
  <c r="N71" i="34"/>
  <c r="L71" i="34"/>
  <c r="K71" i="34"/>
  <c r="I71" i="34"/>
  <c r="H71" i="34"/>
  <c r="AA70" i="34"/>
  <c r="Z70" i="34"/>
  <c r="X70" i="34"/>
  <c r="W70" i="34"/>
  <c r="U70" i="34"/>
  <c r="T70" i="34"/>
  <c r="R70" i="34"/>
  <c r="Q70" i="34"/>
  <c r="O70" i="34"/>
  <c r="N70" i="34"/>
  <c r="L70" i="34"/>
  <c r="K70" i="34"/>
  <c r="I70" i="34"/>
  <c r="H70" i="34"/>
  <c r="AA69" i="34"/>
  <c r="Z69" i="34"/>
  <c r="X69" i="34"/>
  <c r="W69" i="34"/>
  <c r="U69" i="34"/>
  <c r="T69" i="34"/>
  <c r="R69" i="34"/>
  <c r="Q69" i="34"/>
  <c r="O69" i="34"/>
  <c r="N69" i="34"/>
  <c r="L69" i="34"/>
  <c r="K69" i="34"/>
  <c r="I69" i="34"/>
  <c r="H69" i="34"/>
  <c r="AA68" i="34"/>
  <c r="Z68" i="34"/>
  <c r="X68" i="34"/>
  <c r="W68" i="34"/>
  <c r="U68" i="34"/>
  <c r="T68" i="34"/>
  <c r="R68" i="34"/>
  <c r="Q68" i="34"/>
  <c r="O68" i="34"/>
  <c r="N68" i="34"/>
  <c r="L68" i="34"/>
  <c r="K68" i="34"/>
  <c r="I68" i="34"/>
  <c r="H68" i="34"/>
  <c r="AA67" i="34"/>
  <c r="Z67" i="34"/>
  <c r="X67" i="34"/>
  <c r="W67" i="34"/>
  <c r="U67" i="34"/>
  <c r="T67" i="34"/>
  <c r="R67" i="34"/>
  <c r="Q67" i="34"/>
  <c r="O67" i="34"/>
  <c r="N67" i="34"/>
  <c r="L67" i="34"/>
  <c r="K67" i="34"/>
  <c r="I67" i="34"/>
  <c r="H67" i="34"/>
  <c r="AA66" i="34"/>
  <c r="Z66" i="34"/>
  <c r="X66" i="34"/>
  <c r="W66" i="34"/>
  <c r="U66" i="34"/>
  <c r="T66" i="34"/>
  <c r="R66" i="34"/>
  <c r="Q66" i="34"/>
  <c r="O66" i="34"/>
  <c r="N66" i="34"/>
  <c r="L66" i="34"/>
  <c r="K66" i="34"/>
  <c r="I66" i="34"/>
  <c r="H66" i="34"/>
  <c r="AA65" i="34"/>
  <c r="Z65" i="34"/>
  <c r="X65" i="34"/>
  <c r="W65" i="34"/>
  <c r="U65" i="34"/>
  <c r="T65" i="34"/>
  <c r="R65" i="34"/>
  <c r="Q65" i="34"/>
  <c r="O65" i="34"/>
  <c r="N65" i="34"/>
  <c r="L65" i="34"/>
  <c r="K65" i="34"/>
  <c r="I65" i="34"/>
  <c r="H65" i="34"/>
  <c r="AA64" i="34"/>
  <c r="Z64" i="34"/>
  <c r="X64" i="34"/>
  <c r="W64" i="34"/>
  <c r="U64" i="34"/>
  <c r="T64" i="34"/>
  <c r="R64" i="34"/>
  <c r="Q64" i="34"/>
  <c r="O64" i="34"/>
  <c r="N64" i="34"/>
  <c r="L64" i="34"/>
  <c r="K64" i="34"/>
  <c r="I64" i="34"/>
  <c r="H64" i="34"/>
  <c r="Z63" i="34"/>
  <c r="W63" i="34"/>
  <c r="T63" i="34"/>
  <c r="R63" i="34"/>
  <c r="Q63" i="34"/>
  <c r="O63" i="34"/>
  <c r="N63" i="34"/>
  <c r="L63" i="34"/>
  <c r="K63" i="34"/>
  <c r="K99" i="34" s="1"/>
  <c r="L99" i="34" s="1"/>
  <c r="I63" i="34"/>
  <c r="H63" i="34"/>
  <c r="AA57" i="34"/>
  <c r="Z57" i="34"/>
  <c r="X57" i="34"/>
  <c r="W57" i="34"/>
  <c r="U57" i="34"/>
  <c r="T57" i="34"/>
  <c r="R57" i="34"/>
  <c r="Q57" i="34"/>
  <c r="O57" i="34"/>
  <c r="N57" i="34"/>
  <c r="L57" i="34"/>
  <c r="K57" i="34"/>
  <c r="I57" i="34"/>
  <c r="H57" i="34"/>
  <c r="AA56" i="34"/>
  <c r="Z56" i="34"/>
  <c r="X56" i="34"/>
  <c r="W56" i="34"/>
  <c r="U56" i="34"/>
  <c r="T56" i="34"/>
  <c r="R56" i="34"/>
  <c r="Q56" i="34"/>
  <c r="O56" i="34"/>
  <c r="N56" i="34"/>
  <c r="L56" i="34"/>
  <c r="K56" i="34"/>
  <c r="I56" i="34"/>
  <c r="H56" i="34"/>
  <c r="AA55" i="34"/>
  <c r="Z55" i="34"/>
  <c r="X55" i="34"/>
  <c r="W55" i="34"/>
  <c r="U55" i="34"/>
  <c r="T55" i="34"/>
  <c r="R55" i="34"/>
  <c r="O55" i="34"/>
  <c r="L55" i="34"/>
  <c r="K55" i="34"/>
  <c r="I55" i="34"/>
  <c r="H55" i="34"/>
  <c r="AA54" i="34"/>
  <c r="Z54" i="34"/>
  <c r="X54" i="34"/>
  <c r="W54" i="34"/>
  <c r="U54" i="34"/>
  <c r="T54" i="34"/>
  <c r="R54" i="34"/>
  <c r="O54" i="34"/>
  <c r="L54" i="34"/>
  <c r="K54" i="34"/>
  <c r="I54" i="34"/>
  <c r="H54" i="34"/>
  <c r="AA53" i="34"/>
  <c r="Z53" i="34"/>
  <c r="Z200" i="34" s="1"/>
  <c r="X53" i="34"/>
  <c r="W53" i="34"/>
  <c r="W200" i="34" s="1"/>
  <c r="U53" i="34"/>
  <c r="T53" i="34"/>
  <c r="T200" i="34" s="1"/>
  <c r="R53" i="34"/>
  <c r="Q53" i="34"/>
  <c r="O53" i="34"/>
  <c r="N53" i="34"/>
  <c r="L53" i="34"/>
  <c r="K53" i="34"/>
  <c r="K200" i="34" s="1"/>
  <c r="I53" i="34"/>
  <c r="H53" i="34"/>
  <c r="H200" i="34" s="1"/>
  <c r="AA52" i="34"/>
  <c r="Z52" i="34"/>
  <c r="X52" i="34"/>
  <c r="W52" i="34"/>
  <c r="U52" i="34"/>
  <c r="T52" i="34"/>
  <c r="R52" i="34"/>
  <c r="O52" i="34"/>
  <c r="L52" i="34"/>
  <c r="K52" i="34"/>
  <c r="I52" i="34"/>
  <c r="H52" i="34"/>
  <c r="AA51" i="34"/>
  <c r="Z51" i="34"/>
  <c r="X51" i="34"/>
  <c r="W51" i="34"/>
  <c r="U51" i="34"/>
  <c r="T51" i="34"/>
  <c r="R51" i="34"/>
  <c r="O51" i="34"/>
  <c r="L51" i="34"/>
  <c r="K51" i="34"/>
  <c r="I51" i="34"/>
  <c r="H51" i="34"/>
  <c r="AA50" i="34"/>
  <c r="Z50" i="34"/>
  <c r="Z196" i="34" s="1"/>
  <c r="X50" i="34"/>
  <c r="W50" i="34"/>
  <c r="W196" i="34" s="1"/>
  <c r="U50" i="34"/>
  <c r="T50" i="34"/>
  <c r="T196" i="34" s="1"/>
  <c r="R50" i="34"/>
  <c r="Q50" i="34"/>
  <c r="O50" i="34"/>
  <c r="N50" i="34"/>
  <c r="N196" i="34" s="1"/>
  <c r="L50" i="34"/>
  <c r="K50" i="34"/>
  <c r="K196" i="34" s="1"/>
  <c r="I50" i="34"/>
  <c r="H50" i="34"/>
  <c r="H196" i="34" s="1"/>
  <c r="AA49" i="34"/>
  <c r="Z49" i="34"/>
  <c r="X49" i="34"/>
  <c r="W49" i="34"/>
  <c r="U49" i="34"/>
  <c r="T49" i="34"/>
  <c r="R49" i="34"/>
  <c r="Q49" i="34"/>
  <c r="O49" i="34"/>
  <c r="N49" i="34"/>
  <c r="L49" i="34"/>
  <c r="K49" i="34"/>
  <c r="I49" i="34"/>
  <c r="H49" i="34"/>
  <c r="AA48" i="34"/>
  <c r="Z48" i="34"/>
  <c r="X48" i="34"/>
  <c r="W48" i="34"/>
  <c r="U48" i="34"/>
  <c r="T48" i="34"/>
  <c r="R48" i="34"/>
  <c r="Q48" i="34"/>
  <c r="O48" i="34"/>
  <c r="N48" i="34"/>
  <c r="L48" i="34"/>
  <c r="K48" i="34"/>
  <c r="I48" i="34"/>
  <c r="H48" i="34"/>
  <c r="AA47" i="34"/>
  <c r="Z47" i="34"/>
  <c r="X47" i="34"/>
  <c r="W47" i="34"/>
  <c r="U47" i="34"/>
  <c r="T47" i="34"/>
  <c r="R47" i="34"/>
  <c r="Q47" i="34"/>
  <c r="O47" i="34"/>
  <c r="N47" i="34"/>
  <c r="L47" i="34"/>
  <c r="K47" i="34"/>
  <c r="I47" i="34"/>
  <c r="H47" i="34"/>
  <c r="AA46" i="34"/>
  <c r="Z46" i="34"/>
  <c r="X46" i="34"/>
  <c r="W46" i="34"/>
  <c r="U46" i="34"/>
  <c r="T46" i="34"/>
  <c r="R46" i="34"/>
  <c r="Q46" i="34"/>
  <c r="O46" i="34"/>
  <c r="N46" i="34"/>
  <c r="L46" i="34"/>
  <c r="K46" i="34"/>
  <c r="I46" i="34"/>
  <c r="H46" i="34"/>
  <c r="AA45" i="34"/>
  <c r="Z45" i="34"/>
  <c r="X45" i="34"/>
  <c r="W45" i="34"/>
  <c r="U45" i="34"/>
  <c r="T45" i="34"/>
  <c r="R45" i="34"/>
  <c r="Q45" i="34"/>
  <c r="O45" i="34"/>
  <c r="N45" i="34"/>
  <c r="L45" i="34"/>
  <c r="K45" i="34"/>
  <c r="I45" i="34"/>
  <c r="H45" i="34"/>
  <c r="AA44" i="34"/>
  <c r="Z44" i="34"/>
  <c r="X44" i="34"/>
  <c r="W44" i="34"/>
  <c r="U44" i="34"/>
  <c r="T44" i="34"/>
  <c r="L44" i="34"/>
  <c r="K44" i="34"/>
  <c r="I44" i="34"/>
  <c r="H44" i="34"/>
  <c r="AA43" i="34"/>
  <c r="Z43" i="34"/>
  <c r="X43" i="34"/>
  <c r="W43" i="34"/>
  <c r="U43" i="34"/>
  <c r="T43" i="34"/>
  <c r="L43" i="34"/>
  <c r="K43" i="34"/>
  <c r="I43" i="34"/>
  <c r="H43" i="34"/>
  <c r="AA42" i="34"/>
  <c r="Z42" i="34"/>
  <c r="X42" i="34"/>
  <c r="W42" i="34"/>
  <c r="U42" i="34"/>
  <c r="T42" i="34"/>
  <c r="L42" i="34"/>
  <c r="K42" i="34"/>
  <c r="I42" i="34"/>
  <c r="H42" i="34"/>
  <c r="AA41" i="34"/>
  <c r="Z41" i="34"/>
  <c r="X41" i="34"/>
  <c r="W41" i="34"/>
  <c r="U41" i="34"/>
  <c r="T41" i="34"/>
  <c r="L41" i="34"/>
  <c r="K41" i="34"/>
  <c r="I41" i="34"/>
  <c r="H41" i="34"/>
  <c r="AA40" i="34"/>
  <c r="Z40" i="34"/>
  <c r="X40" i="34"/>
  <c r="W40" i="34"/>
  <c r="U40" i="34"/>
  <c r="T40" i="34"/>
  <c r="L40" i="34"/>
  <c r="K40" i="34"/>
  <c r="K190" i="34" s="1"/>
  <c r="I40" i="34"/>
  <c r="H40" i="34"/>
  <c r="H190" i="34" s="1"/>
  <c r="AA39" i="34"/>
  <c r="Z39" i="34"/>
  <c r="Z189" i="34" s="1"/>
  <c r="X39" i="34"/>
  <c r="W39" i="34"/>
  <c r="W189" i="34" s="1"/>
  <c r="U39" i="34"/>
  <c r="T39" i="34"/>
  <c r="T189" i="34" s="1"/>
  <c r="L39" i="34"/>
  <c r="K39" i="34"/>
  <c r="K189" i="34" s="1"/>
  <c r="I39" i="34"/>
  <c r="H39" i="34"/>
  <c r="H189" i="34" s="1"/>
  <c r="AA38" i="34"/>
  <c r="Z38" i="34"/>
  <c r="X38" i="34"/>
  <c r="W38" i="34"/>
  <c r="U38" i="34"/>
  <c r="T38" i="34"/>
  <c r="R38" i="34"/>
  <c r="Q38" i="34"/>
  <c r="O38" i="34"/>
  <c r="N38" i="34"/>
  <c r="L38" i="34"/>
  <c r="K38" i="34"/>
  <c r="I38" i="34"/>
  <c r="H38" i="34"/>
  <c r="AA37" i="34"/>
  <c r="Z37" i="34"/>
  <c r="X37" i="34"/>
  <c r="W37" i="34"/>
  <c r="U37" i="34"/>
  <c r="T37" i="34"/>
  <c r="R37" i="34"/>
  <c r="Q37" i="34"/>
  <c r="O37" i="34"/>
  <c r="N37" i="34"/>
  <c r="L37" i="34"/>
  <c r="K37" i="34"/>
  <c r="I37" i="34"/>
  <c r="H37" i="34"/>
  <c r="AA36" i="34"/>
  <c r="Z36" i="34"/>
  <c r="X36" i="34"/>
  <c r="W36" i="34"/>
  <c r="U36" i="34"/>
  <c r="T36" i="34"/>
  <c r="R36" i="34"/>
  <c r="Q36" i="34"/>
  <c r="O36" i="34"/>
  <c r="N36" i="34"/>
  <c r="L36" i="34"/>
  <c r="K36" i="34"/>
  <c r="I36" i="34"/>
  <c r="H36" i="34"/>
  <c r="AA35" i="34"/>
  <c r="Z35" i="34"/>
  <c r="X35" i="34"/>
  <c r="W35" i="34"/>
  <c r="U35" i="34"/>
  <c r="T35" i="34"/>
  <c r="R35" i="34"/>
  <c r="Q35" i="34"/>
  <c r="O35" i="34"/>
  <c r="N35" i="34"/>
  <c r="L35" i="34"/>
  <c r="K35" i="34"/>
  <c r="I35" i="34"/>
  <c r="H35" i="34"/>
  <c r="AA34" i="34"/>
  <c r="Z34" i="34"/>
  <c r="X34" i="34"/>
  <c r="W34" i="34"/>
  <c r="U34" i="34"/>
  <c r="T34" i="34"/>
  <c r="R34" i="34"/>
  <c r="Q34" i="34"/>
  <c r="O34" i="34"/>
  <c r="N34" i="34"/>
  <c r="L34" i="34"/>
  <c r="K34" i="34"/>
  <c r="I34" i="34"/>
  <c r="H34" i="34"/>
  <c r="AA33" i="34"/>
  <c r="Z33" i="34"/>
  <c r="X33" i="34"/>
  <c r="W33" i="34"/>
  <c r="U33" i="34"/>
  <c r="T33" i="34"/>
  <c r="R33" i="34"/>
  <c r="Q33" i="34"/>
  <c r="O33" i="34"/>
  <c r="N33" i="34"/>
  <c r="L33" i="34"/>
  <c r="K33" i="34"/>
  <c r="I33" i="34"/>
  <c r="H33" i="34"/>
  <c r="AA32" i="34"/>
  <c r="Z32" i="34"/>
  <c r="X32" i="34"/>
  <c r="W32" i="34"/>
  <c r="U32" i="34"/>
  <c r="T32" i="34"/>
  <c r="R32" i="34"/>
  <c r="Q32" i="34"/>
  <c r="O32" i="34"/>
  <c r="N32" i="34"/>
  <c r="L32" i="34"/>
  <c r="K32" i="34"/>
  <c r="I32" i="34"/>
  <c r="H32" i="34"/>
  <c r="AA31" i="34"/>
  <c r="Z31" i="34"/>
  <c r="X31" i="34"/>
  <c r="W31" i="34"/>
  <c r="U31" i="34"/>
  <c r="T31" i="34"/>
  <c r="R31" i="34"/>
  <c r="Q31" i="34"/>
  <c r="O31" i="34"/>
  <c r="N31" i="34"/>
  <c r="L31" i="34"/>
  <c r="K31" i="34"/>
  <c r="I31" i="34"/>
  <c r="H31" i="34"/>
  <c r="AA30" i="34"/>
  <c r="Z30" i="34"/>
  <c r="X30" i="34"/>
  <c r="W30" i="34"/>
  <c r="U30" i="34"/>
  <c r="T30" i="34"/>
  <c r="R30" i="34"/>
  <c r="Q30" i="34"/>
  <c r="O30" i="34"/>
  <c r="N30" i="34"/>
  <c r="L30" i="34"/>
  <c r="K30" i="34"/>
  <c r="I30" i="34"/>
  <c r="H30" i="34"/>
  <c r="AA29" i="34"/>
  <c r="Z29" i="34"/>
  <c r="X29" i="34"/>
  <c r="W29" i="34"/>
  <c r="W58" i="34" s="1"/>
  <c r="X58" i="34" s="1"/>
  <c r="U29" i="34"/>
  <c r="T29" i="34"/>
  <c r="R29" i="34"/>
  <c r="Q29" i="34"/>
  <c r="Q58" i="34" s="1"/>
  <c r="R58" i="34" s="1"/>
  <c r="O29" i="34"/>
  <c r="N29" i="34"/>
  <c r="L29" i="34"/>
  <c r="K29" i="34"/>
  <c r="K58" i="34" s="1"/>
  <c r="L58" i="34" s="1"/>
  <c r="I29" i="34"/>
  <c r="H29" i="34"/>
  <c r="AA17" i="34"/>
  <c r="Z17" i="34"/>
  <c r="X17" i="34"/>
  <c r="W17" i="34"/>
  <c r="U17" i="34"/>
  <c r="T17" i="34"/>
  <c r="R17" i="34"/>
  <c r="Q17" i="34"/>
  <c r="O17" i="34"/>
  <c r="N17" i="34"/>
  <c r="L17" i="34"/>
  <c r="K17" i="34"/>
  <c r="I17" i="34"/>
  <c r="H17" i="34"/>
  <c r="AA16" i="34"/>
  <c r="Z16" i="34"/>
  <c r="X16" i="34"/>
  <c r="W16" i="34"/>
  <c r="U16" i="34"/>
  <c r="T16" i="34"/>
  <c r="R16" i="34"/>
  <c r="Q16" i="34"/>
  <c r="O16" i="34"/>
  <c r="N16" i="34"/>
  <c r="L16" i="34"/>
  <c r="K16" i="34"/>
  <c r="I16" i="34"/>
  <c r="H16" i="34"/>
  <c r="AA15" i="34"/>
  <c r="Z15" i="34"/>
  <c r="X15" i="34"/>
  <c r="W15" i="34"/>
  <c r="U15" i="34"/>
  <c r="T15" i="34"/>
  <c r="R15" i="34"/>
  <c r="Q15" i="34"/>
  <c r="O15" i="34"/>
  <c r="N15" i="34"/>
  <c r="L15" i="34"/>
  <c r="K15" i="34"/>
  <c r="I15" i="34"/>
  <c r="H15" i="34"/>
  <c r="AA13" i="34"/>
  <c r="Z13" i="34"/>
  <c r="X13" i="34"/>
  <c r="W13" i="34"/>
  <c r="U13" i="34"/>
  <c r="T13" i="34"/>
  <c r="R13" i="34"/>
  <c r="Q13" i="34"/>
  <c r="O13" i="34"/>
  <c r="N13" i="34"/>
  <c r="L13" i="34"/>
  <c r="K13" i="34"/>
  <c r="I13" i="34"/>
  <c r="H13" i="34"/>
  <c r="AA12" i="34"/>
  <c r="Z12" i="34"/>
  <c r="X12" i="34"/>
  <c r="W12" i="34"/>
  <c r="U12" i="34"/>
  <c r="T12" i="34"/>
  <c r="R12" i="34"/>
  <c r="Q12" i="34"/>
  <c r="O12" i="34"/>
  <c r="N12" i="34"/>
  <c r="L12" i="34"/>
  <c r="K12" i="34"/>
  <c r="I12" i="34"/>
  <c r="H12" i="34"/>
  <c r="AA11" i="34"/>
  <c r="Z11" i="34"/>
  <c r="X11" i="34"/>
  <c r="W11" i="34"/>
  <c r="W24" i="34" s="1"/>
  <c r="X24" i="34" s="1"/>
  <c r="U11" i="34"/>
  <c r="T11" i="34"/>
  <c r="R11" i="34"/>
  <c r="Q11" i="34"/>
  <c r="Q24" i="34" s="1"/>
  <c r="R24" i="34" s="1"/>
  <c r="O11" i="34"/>
  <c r="N11" i="34"/>
  <c r="L11" i="34"/>
  <c r="K11" i="34"/>
  <c r="K24" i="34" s="1"/>
  <c r="L24" i="34" s="1"/>
  <c r="I11" i="34"/>
  <c r="H11" i="34"/>
  <c r="Y5" i="34"/>
  <c r="V5" i="34"/>
  <c r="S5" i="34"/>
  <c r="M5" i="34"/>
  <c r="J5" i="34"/>
  <c r="G5" i="34"/>
  <c r="G5" i="16"/>
  <c r="H24" i="34" l="1"/>
  <c r="I24" i="34" s="1"/>
  <c r="T24" i="34"/>
  <c r="U24" i="34" s="1"/>
  <c r="H58" i="34"/>
  <c r="I58" i="34" s="1"/>
  <c r="T58" i="34"/>
  <c r="U58" i="34" s="1"/>
  <c r="T99" i="34"/>
  <c r="U99" i="34" s="1"/>
  <c r="H115" i="34"/>
  <c r="I115" i="34" s="1"/>
  <c r="N115" i="34"/>
  <c r="O115" i="34" s="1"/>
  <c r="T115" i="34"/>
  <c r="U115" i="34" s="1"/>
  <c r="Z115" i="34"/>
  <c r="AA115" i="34" s="1"/>
  <c r="K24" i="35"/>
  <c r="L24" i="35" s="1"/>
  <c r="Q24" i="35"/>
  <c r="R24" i="35" s="1"/>
  <c r="W24" i="35"/>
  <c r="X24" i="35" s="1"/>
  <c r="N24" i="34"/>
  <c r="O24" i="34" s="1"/>
  <c r="Z24" i="34"/>
  <c r="AA24" i="34" s="1"/>
  <c r="N58" i="34"/>
  <c r="O58" i="34" s="1"/>
  <c r="Z58" i="34"/>
  <c r="AA58" i="34" s="1"/>
  <c r="H99" i="34"/>
  <c r="I99" i="34" s="1"/>
  <c r="H151" i="34"/>
  <c r="I151" i="34" s="1"/>
  <c r="N151" i="34"/>
  <c r="O151" i="34" s="1"/>
  <c r="T151" i="34"/>
  <c r="U151" i="34" s="1"/>
  <c r="Z151" i="34"/>
  <c r="AA151" i="34" s="1"/>
  <c r="W115" i="35"/>
  <c r="X115" i="35" s="1"/>
  <c r="Z141" i="35"/>
  <c r="AA141" i="35" s="1"/>
  <c r="K151" i="35"/>
  <c r="L151" i="35" s="1"/>
  <c r="Q151" i="35"/>
  <c r="R151" i="35" s="1"/>
  <c r="W151" i="35"/>
  <c r="X151" i="35" s="1"/>
  <c r="Q99" i="36"/>
  <c r="R99" i="36" s="1"/>
  <c r="K115" i="36"/>
  <c r="L115" i="36" s="1"/>
  <c r="Q105" i="36"/>
  <c r="Q115" i="36" s="1"/>
  <c r="R115" i="36" s="1"/>
  <c r="K58" i="35"/>
  <c r="L58" i="35" s="1"/>
  <c r="Q58" i="35"/>
  <c r="R58" i="35" s="1"/>
  <c r="W58" i="35"/>
  <c r="X58" i="35" s="1"/>
  <c r="K99" i="36"/>
  <c r="L99" i="36" s="1"/>
  <c r="H99" i="39"/>
  <c r="I99" i="39" s="1"/>
  <c r="N99" i="39"/>
  <c r="O99" i="39" s="1"/>
  <c r="T99" i="39"/>
  <c r="U99" i="39" s="1"/>
  <c r="Z99" i="39"/>
  <c r="AA99" i="39" s="1"/>
  <c r="K151" i="39"/>
  <c r="L151" i="39" s="1"/>
  <c r="Q151" i="39"/>
  <c r="R151" i="39" s="1"/>
  <c r="W151" i="39"/>
  <c r="X151" i="39" s="1"/>
  <c r="K24" i="40"/>
  <c r="L24" i="40" s="1"/>
  <c r="Q24" i="40"/>
  <c r="R24" i="40" s="1"/>
  <c r="K58" i="40"/>
  <c r="L58" i="40" s="1"/>
  <c r="Q58" i="40"/>
  <c r="R58" i="40" s="1"/>
  <c r="W58" i="40"/>
  <c r="X58" i="40" s="1"/>
  <c r="K115" i="40"/>
  <c r="L115" i="40" s="1"/>
  <c r="Q115" i="40"/>
  <c r="R115" i="40" s="1"/>
  <c r="W115" i="40"/>
  <c r="X115" i="40" s="1"/>
  <c r="H141" i="40"/>
  <c r="I141" i="40" s="1"/>
  <c r="N141" i="40"/>
  <c r="O141" i="40" s="1"/>
  <c r="T141" i="40"/>
  <c r="U141" i="40" s="1"/>
  <c r="Z141" i="40"/>
  <c r="AA141" i="40" s="1"/>
  <c r="Q151" i="40"/>
  <c r="K58" i="39"/>
  <c r="L58" i="39" s="1"/>
  <c r="Q58" i="39"/>
  <c r="R58" i="39" s="1"/>
  <c r="W58" i="39"/>
  <c r="X58" i="39" s="1"/>
  <c r="K115" i="39"/>
  <c r="L115" i="39" s="1"/>
  <c r="Q115" i="39"/>
  <c r="R115" i="39" s="1"/>
  <c r="H222" i="39"/>
  <c r="H115" i="36"/>
  <c r="I115" i="36" s="1"/>
  <c r="N115" i="36"/>
  <c r="O115" i="36" s="1"/>
  <c r="W58" i="36"/>
  <c r="X58" i="36" s="1"/>
  <c r="H99" i="36"/>
  <c r="I99" i="36" s="1"/>
  <c r="N99" i="36"/>
  <c r="O99" i="36" s="1"/>
  <c r="K58" i="36"/>
  <c r="L58" i="36" s="1"/>
  <c r="Q58" i="36"/>
  <c r="R58" i="36" s="1"/>
  <c r="I24" i="36"/>
  <c r="N24" i="36"/>
  <c r="O24" i="36" s="1"/>
  <c r="T24" i="36"/>
  <c r="U24" i="36" s="1"/>
  <c r="Z24" i="36"/>
  <c r="AA24" i="36" s="1"/>
  <c r="H58" i="36"/>
  <c r="I58" i="36" s="1"/>
  <c r="N58" i="36"/>
  <c r="O58" i="36" s="1"/>
  <c r="T58" i="36"/>
  <c r="U58" i="36" s="1"/>
  <c r="Z58" i="36"/>
  <c r="AA58" i="36" s="1"/>
  <c r="K141" i="36"/>
  <c r="L141" i="36" s="1"/>
  <c r="Q141" i="36"/>
  <c r="R141" i="36" s="1"/>
  <c r="H153" i="36"/>
  <c r="I153" i="36" s="1"/>
  <c r="T153" i="36"/>
  <c r="U153" i="36" s="1"/>
  <c r="H141" i="36"/>
  <c r="I141" i="36" s="1"/>
  <c r="N141" i="36"/>
  <c r="O141" i="36" s="1"/>
  <c r="H58" i="39"/>
  <c r="I58" i="39" s="1"/>
  <c r="N58" i="39"/>
  <c r="O58" i="39" s="1"/>
  <c r="T58" i="39"/>
  <c r="U58" i="39" s="1"/>
  <c r="Z58" i="39"/>
  <c r="AA58" i="39" s="1"/>
  <c r="H115" i="39"/>
  <c r="I115" i="39" s="1"/>
  <c r="N115" i="39"/>
  <c r="O115" i="39" s="1"/>
  <c r="T115" i="39"/>
  <c r="U115" i="39" s="1"/>
  <c r="Z115" i="39"/>
  <c r="AA115" i="39" s="1"/>
  <c r="K99" i="39"/>
  <c r="L99" i="39" s="1"/>
  <c r="Q99" i="39"/>
  <c r="R99" i="39" s="1"/>
  <c r="W99" i="39"/>
  <c r="X99" i="39" s="1"/>
  <c r="H24" i="40"/>
  <c r="I24" i="40" s="1"/>
  <c r="N24" i="40"/>
  <c r="O24" i="40" s="1"/>
  <c r="T24" i="40"/>
  <c r="U24" i="40" s="1"/>
  <c r="Z24" i="40"/>
  <c r="AA24" i="40" s="1"/>
  <c r="H58" i="40"/>
  <c r="I58" i="40" s="1"/>
  <c r="N58" i="40"/>
  <c r="O58" i="40" s="1"/>
  <c r="T58" i="40"/>
  <c r="U58" i="40" s="1"/>
  <c r="Z58" i="40"/>
  <c r="AA58" i="40" s="1"/>
  <c r="H115" i="40"/>
  <c r="I115" i="40" s="1"/>
  <c r="N115" i="40"/>
  <c r="O115" i="40" s="1"/>
  <c r="T115" i="40"/>
  <c r="U115" i="40" s="1"/>
  <c r="Z115" i="40"/>
  <c r="AA115" i="40" s="1"/>
  <c r="K141" i="40"/>
  <c r="L141" i="40" s="1"/>
  <c r="Q141" i="40"/>
  <c r="R141" i="40" s="1"/>
  <c r="N151" i="40"/>
  <c r="M5" i="36"/>
  <c r="N40" i="39"/>
  <c r="M5" i="39"/>
  <c r="H151" i="35"/>
  <c r="I151" i="35" s="1"/>
  <c r="N151" i="35"/>
  <c r="O151" i="35" s="1"/>
  <c r="T151" i="35"/>
  <c r="U151" i="35" s="1"/>
  <c r="Z151" i="35"/>
  <c r="AA151" i="35" s="1"/>
  <c r="H222" i="34"/>
  <c r="Q99" i="34"/>
  <c r="R99" i="34" s="1"/>
  <c r="W99" i="34"/>
  <c r="X99" i="34" s="1"/>
  <c r="N99" i="34"/>
  <c r="O99" i="34" s="1"/>
  <c r="Z99" i="34"/>
  <c r="AA99" i="34" s="1"/>
  <c r="K141" i="35"/>
  <c r="L141" i="35" s="1"/>
  <c r="Q141" i="35"/>
  <c r="R141" i="35" s="1"/>
  <c r="W141" i="35"/>
  <c r="X141" i="35" s="1"/>
  <c r="N153" i="36"/>
  <c r="O153" i="36" s="1"/>
  <c r="Z153" i="36"/>
  <c r="AA153" i="36" s="1"/>
  <c r="H231" i="34"/>
  <c r="Q153" i="36"/>
  <c r="R153" i="36" s="1"/>
  <c r="H151" i="40"/>
  <c r="I151" i="40" s="1"/>
  <c r="T151" i="40"/>
  <c r="U151" i="40" s="1"/>
  <c r="H141" i="34"/>
  <c r="I141" i="34" s="1"/>
  <c r="N141" i="34"/>
  <c r="O141" i="34" s="1"/>
  <c r="T141" i="34"/>
  <c r="U141" i="34" s="1"/>
  <c r="Z141" i="34"/>
  <c r="AA141" i="34" s="1"/>
  <c r="K141" i="39"/>
  <c r="L141" i="39" s="1"/>
  <c r="Q141" i="39"/>
  <c r="R141" i="39" s="1"/>
  <c r="W141" i="39"/>
  <c r="X141" i="39" s="1"/>
  <c r="R151" i="40"/>
  <c r="K151" i="40"/>
  <c r="L151" i="40" s="1"/>
  <c r="H221" i="34"/>
  <c r="K153" i="36"/>
  <c r="L153" i="36" s="1"/>
  <c r="W153" i="36"/>
  <c r="X153" i="36" s="1"/>
  <c r="Z151" i="40"/>
  <c r="AA151" i="40" s="1"/>
  <c r="K115" i="34"/>
  <c r="L115" i="34" s="1"/>
  <c r="Q115" i="34"/>
  <c r="R115" i="34" s="1"/>
  <c r="W115" i="34"/>
  <c r="X115" i="34" s="1"/>
  <c r="K141" i="34"/>
  <c r="L141" i="34" s="1"/>
  <c r="Q141" i="34"/>
  <c r="R141" i="34" s="1"/>
  <c r="W141" i="34"/>
  <c r="X141" i="34" s="1"/>
  <c r="H99" i="40"/>
  <c r="I99" i="40" s="1"/>
  <c r="N99" i="40"/>
  <c r="O99" i="40" s="1"/>
  <c r="T99" i="40"/>
  <c r="U99" i="40" s="1"/>
  <c r="Z99" i="40"/>
  <c r="AA99" i="40" s="1"/>
  <c r="W141" i="40"/>
  <c r="X141" i="40" s="1"/>
  <c r="K99" i="40"/>
  <c r="L99" i="40" s="1"/>
  <c r="Q99" i="40"/>
  <c r="R99" i="40" s="1"/>
  <c r="W99" i="40"/>
  <c r="X99" i="40" s="1"/>
  <c r="X151" i="40"/>
  <c r="O151" i="40"/>
  <c r="W24" i="40"/>
  <c r="X24" i="40" s="1"/>
  <c r="H228" i="40"/>
  <c r="Q126" i="40"/>
  <c r="Q222" i="40" s="1"/>
  <c r="Z127" i="40"/>
  <c r="Q128" i="40"/>
  <c r="Z129" i="40"/>
  <c r="Q130" i="40"/>
  <c r="Z135" i="40"/>
  <c r="Z137" i="40"/>
  <c r="H200" i="40"/>
  <c r="K228" i="40"/>
  <c r="H221" i="40"/>
  <c r="H231" i="40"/>
  <c r="K137" i="40"/>
  <c r="H99" i="35"/>
  <c r="I99" i="35" s="1"/>
  <c r="N99" i="35"/>
  <c r="O99" i="35" s="1"/>
  <c r="T99" i="35"/>
  <c r="U99" i="35" s="1"/>
  <c r="Z99" i="35"/>
  <c r="AA99" i="35" s="1"/>
  <c r="H115" i="35"/>
  <c r="I115" i="35" s="1"/>
  <c r="N115" i="35"/>
  <c r="O115" i="35" s="1"/>
  <c r="T115" i="35"/>
  <c r="U115" i="35" s="1"/>
  <c r="Z115" i="35"/>
  <c r="AA115" i="35" s="1"/>
  <c r="K99" i="35"/>
  <c r="L99" i="35" s="1"/>
  <c r="Q99" i="35"/>
  <c r="R99" i="35" s="1"/>
  <c r="W99" i="35"/>
  <c r="X99" i="35" s="1"/>
  <c r="H151" i="39"/>
  <c r="I151" i="39" s="1"/>
  <c r="N151" i="39"/>
  <c r="O151" i="39" s="1"/>
  <c r="T151" i="39"/>
  <c r="U151" i="39" s="1"/>
  <c r="Z151" i="39"/>
  <c r="AA151" i="39" s="1"/>
  <c r="H141" i="39"/>
  <c r="I141" i="39" s="1"/>
  <c r="N141" i="39"/>
  <c r="O141" i="39" s="1"/>
  <c r="T141" i="39"/>
  <c r="U141" i="39" s="1"/>
  <c r="Z141" i="39"/>
  <c r="AA141" i="39" s="1"/>
  <c r="W115" i="39"/>
  <c r="X115" i="39" s="1"/>
  <c r="K24" i="39"/>
  <c r="L24" i="39" s="1"/>
  <c r="Q24" i="39"/>
  <c r="R24" i="39" s="1"/>
  <c r="W24" i="39"/>
  <c r="X24" i="39" s="1"/>
  <c r="H24" i="39"/>
  <c r="I24" i="39" s="1"/>
  <c r="N24" i="39"/>
  <c r="O24" i="39" s="1"/>
  <c r="T24" i="39"/>
  <c r="U24" i="39" s="1"/>
  <c r="Z24" i="39"/>
  <c r="AA24" i="39" s="1"/>
  <c r="N189" i="39"/>
  <c r="N193" i="39"/>
  <c r="N198" i="39"/>
  <c r="N205" i="39"/>
  <c r="N209" i="39"/>
  <c r="N214" i="39"/>
  <c r="N221" i="39"/>
  <c r="N225" i="39"/>
  <c r="H228" i="39"/>
  <c r="N231" i="39"/>
  <c r="N43" i="39"/>
  <c r="N51" i="39"/>
  <c r="Q54" i="39"/>
  <c r="N55" i="39"/>
  <c r="N77" i="39"/>
  <c r="N207" i="39" s="1"/>
  <c r="N79" i="39"/>
  <c r="N92" i="39"/>
  <c r="Q93" i="39"/>
  <c r="Q95" i="39"/>
  <c r="N96" i="39"/>
  <c r="N126" i="39"/>
  <c r="Z126" i="39"/>
  <c r="Q127" i="39"/>
  <c r="N128" i="39"/>
  <c r="Z128" i="39"/>
  <c r="Q129" i="39"/>
  <c r="N130" i="39"/>
  <c r="Z130" i="39"/>
  <c r="K135" i="39"/>
  <c r="Q135" i="39"/>
  <c r="K137" i="39"/>
  <c r="Q137" i="39"/>
  <c r="N192" i="39"/>
  <c r="N197" i="39"/>
  <c r="N202" i="39"/>
  <c r="N208" i="39"/>
  <c r="N213" i="39"/>
  <c r="N218" i="39"/>
  <c r="N224" i="39"/>
  <c r="E173" i="39"/>
  <c r="N191" i="39"/>
  <c r="N196" i="39"/>
  <c r="N201" i="39"/>
  <c r="N212" i="39"/>
  <c r="N217" i="39"/>
  <c r="H221" i="39"/>
  <c r="N228" i="39"/>
  <c r="H231" i="39"/>
  <c r="N42" i="39"/>
  <c r="N44" i="39"/>
  <c r="N52" i="39"/>
  <c r="N54" i="39"/>
  <c r="N76" i="39"/>
  <c r="N206" i="39" s="1"/>
  <c r="N78" i="39"/>
  <c r="N80" i="39"/>
  <c r="Q92" i="39"/>
  <c r="N93" i="39"/>
  <c r="N95" i="39"/>
  <c r="Q96" i="39"/>
  <c r="N127" i="39"/>
  <c r="N223" i="39" s="1"/>
  <c r="N129" i="39"/>
  <c r="N135" i="39"/>
  <c r="N229" i="39" s="1"/>
  <c r="N137" i="39"/>
  <c r="N232" i="39" s="1"/>
  <c r="N190" i="39"/>
  <c r="N194" i="39"/>
  <c r="N200" i="39"/>
  <c r="N210" i="39"/>
  <c r="N216" i="39"/>
  <c r="N222" i="39"/>
  <c r="N226" i="39"/>
  <c r="K24" i="36"/>
  <c r="L24" i="36" s="1"/>
  <c r="Q24" i="36"/>
  <c r="R24" i="36" s="1"/>
  <c r="W24" i="36"/>
  <c r="X24" i="36" s="1"/>
  <c r="N40" i="36"/>
  <c r="N192" i="36" s="1"/>
  <c r="N42" i="36"/>
  <c r="N44" i="36"/>
  <c r="N41" i="36"/>
  <c r="N193" i="36" s="1"/>
  <c r="N191" i="36"/>
  <c r="N195" i="36"/>
  <c r="N200" i="36"/>
  <c r="N207" i="36"/>
  <c r="N211" i="36"/>
  <c r="N216" i="36"/>
  <c r="N223" i="36"/>
  <c r="N227" i="36"/>
  <c r="N233" i="36"/>
  <c r="N51" i="36"/>
  <c r="Q54" i="36"/>
  <c r="N55" i="36"/>
  <c r="N77" i="36"/>
  <c r="N209" i="36" s="1"/>
  <c r="N79" i="36"/>
  <c r="N92" i="36"/>
  <c r="Q93" i="36"/>
  <c r="Q95" i="36"/>
  <c r="N96" i="36"/>
  <c r="N126" i="36"/>
  <c r="N224" i="36" s="1"/>
  <c r="Z126" i="36"/>
  <c r="Q127" i="36"/>
  <c r="N128" i="36"/>
  <c r="Z128" i="36"/>
  <c r="Q129" i="36"/>
  <c r="N130" i="36"/>
  <c r="Z130" i="36"/>
  <c r="K135" i="36"/>
  <c r="Q135" i="36"/>
  <c r="K137" i="36"/>
  <c r="Q137" i="36"/>
  <c r="N194" i="36"/>
  <c r="N199" i="36"/>
  <c r="N204" i="36"/>
  <c r="N210" i="36"/>
  <c r="N215" i="36"/>
  <c r="N220" i="36"/>
  <c r="N226" i="36"/>
  <c r="N198" i="36"/>
  <c r="N203" i="36"/>
  <c r="N214" i="36"/>
  <c r="N219" i="36"/>
  <c r="N230" i="36"/>
  <c r="N52" i="36"/>
  <c r="N54" i="36"/>
  <c r="N76" i="36"/>
  <c r="N208" i="36" s="1"/>
  <c r="N78" i="36"/>
  <c r="N80" i="36"/>
  <c r="Q92" i="36"/>
  <c r="N93" i="36"/>
  <c r="N95" i="36"/>
  <c r="Q96" i="36"/>
  <c r="N127" i="36"/>
  <c r="N225" i="36" s="1"/>
  <c r="N129" i="36"/>
  <c r="N135" i="36"/>
  <c r="N231" i="36" s="1"/>
  <c r="N137" i="36"/>
  <c r="N234" i="36" s="1"/>
  <c r="N196" i="36"/>
  <c r="N202" i="36"/>
  <c r="N212" i="36"/>
  <c r="N218" i="36"/>
  <c r="N228" i="36"/>
  <c r="N189" i="35"/>
  <c r="N193" i="35"/>
  <c r="N198" i="35"/>
  <c r="N205" i="35"/>
  <c r="N209" i="35"/>
  <c r="N214" i="35"/>
  <c r="N221" i="35"/>
  <c r="N225" i="35"/>
  <c r="N231" i="35"/>
  <c r="N51" i="35"/>
  <c r="Q54" i="35"/>
  <c r="N55" i="35"/>
  <c r="N77" i="35"/>
  <c r="N207" i="35" s="1"/>
  <c r="N79" i="35"/>
  <c r="N92" i="35"/>
  <c r="Q95" i="35"/>
  <c r="N96" i="35"/>
  <c r="N126" i="35"/>
  <c r="Z126" i="35"/>
  <c r="N128" i="35"/>
  <c r="N130" i="35"/>
  <c r="Q135" i="35"/>
  <c r="Q137" i="35"/>
  <c r="N192" i="35"/>
  <c r="N197" i="35"/>
  <c r="N202" i="35"/>
  <c r="N208" i="35"/>
  <c r="N213" i="35"/>
  <c r="N218" i="35"/>
  <c r="N224" i="35"/>
  <c r="N191" i="35"/>
  <c r="N196" i="35"/>
  <c r="N201" i="35"/>
  <c r="N212" i="35"/>
  <c r="N217" i="35"/>
  <c r="N228" i="35"/>
  <c r="N52" i="35"/>
  <c r="N54" i="35"/>
  <c r="N76" i="35"/>
  <c r="N206" i="35" s="1"/>
  <c r="N78" i="35"/>
  <c r="N80" i="35"/>
  <c r="Q92" i="35"/>
  <c r="N93" i="35"/>
  <c r="N95" i="35"/>
  <c r="N127" i="35"/>
  <c r="N223" i="35" s="1"/>
  <c r="N129" i="35"/>
  <c r="N135" i="35"/>
  <c r="N229" i="35" s="1"/>
  <c r="N137" i="35"/>
  <c r="N232" i="35" s="1"/>
  <c r="N190" i="35"/>
  <c r="N194" i="35"/>
  <c r="N200" i="35"/>
  <c r="N210" i="35"/>
  <c r="N216" i="35"/>
  <c r="N222" i="35"/>
  <c r="N226" i="35"/>
  <c r="N193" i="34"/>
  <c r="N198" i="34"/>
  <c r="N209" i="34"/>
  <c r="N214" i="34"/>
  <c r="N221" i="34"/>
  <c r="N225" i="34"/>
  <c r="H228" i="34"/>
  <c r="N231" i="34"/>
  <c r="N43" i="34"/>
  <c r="N51" i="34"/>
  <c r="N55" i="34"/>
  <c r="N79" i="34"/>
  <c r="N92" i="34"/>
  <c r="Q93" i="34"/>
  <c r="Q95" i="34"/>
  <c r="N96" i="34"/>
  <c r="N126" i="34"/>
  <c r="N222" i="34" s="1"/>
  <c r="Z126" i="34"/>
  <c r="N128" i="34"/>
  <c r="Z128" i="34"/>
  <c r="N130" i="34"/>
  <c r="Z130" i="34"/>
  <c r="K135" i="34"/>
  <c r="K137" i="34"/>
  <c r="N192" i="34"/>
  <c r="N197" i="34"/>
  <c r="N202" i="34"/>
  <c r="N208" i="34"/>
  <c r="N213" i="34"/>
  <c r="N218" i="34"/>
  <c r="N224" i="34"/>
  <c r="N42" i="34"/>
  <c r="N44" i="34"/>
  <c r="N52" i="34"/>
  <c r="N54" i="34"/>
  <c r="N78" i="34"/>
  <c r="N80" i="34"/>
  <c r="Q92" i="34"/>
  <c r="N93" i="34"/>
  <c r="N95" i="34"/>
  <c r="Q96" i="34"/>
  <c r="N127" i="34"/>
  <c r="N223" i="34" s="1"/>
  <c r="N129" i="34"/>
  <c r="N135" i="34"/>
  <c r="N229" i="34" s="1"/>
  <c r="N137" i="34"/>
  <c r="N232" i="34" s="1"/>
  <c r="N194" i="34"/>
  <c r="N200" i="34"/>
  <c r="N210" i="34"/>
  <c r="N216" i="34"/>
  <c r="N226" i="34"/>
  <c r="H229" i="16" l="1"/>
  <c r="W226" i="16"/>
  <c r="T226" i="16"/>
  <c r="K226" i="16"/>
  <c r="H226" i="16"/>
  <c r="W225" i="16"/>
  <c r="T225" i="16"/>
  <c r="K225" i="16"/>
  <c r="W224" i="16"/>
  <c r="T224" i="16"/>
  <c r="K224" i="16"/>
  <c r="W223" i="16"/>
  <c r="T223" i="16"/>
  <c r="K223" i="16"/>
  <c r="Z222" i="16"/>
  <c r="W222" i="16"/>
  <c r="T222" i="16"/>
  <c r="Q222" i="16"/>
  <c r="K222" i="16"/>
  <c r="K214" i="16"/>
  <c r="Z210" i="16"/>
  <c r="W210" i="16"/>
  <c r="T210" i="16"/>
  <c r="Q210" i="16"/>
  <c r="K210" i="16"/>
  <c r="H210" i="16"/>
  <c r="Z209" i="16"/>
  <c r="W209" i="16"/>
  <c r="T209" i="16"/>
  <c r="Q209" i="16"/>
  <c r="K209" i="16"/>
  <c r="Z208" i="16"/>
  <c r="W208" i="16"/>
  <c r="T208" i="16"/>
  <c r="Q208" i="16"/>
  <c r="K208" i="16"/>
  <c r="Z207" i="16"/>
  <c r="W207" i="16"/>
  <c r="T207" i="16"/>
  <c r="Q207" i="16"/>
  <c r="K207" i="16"/>
  <c r="Z206" i="16"/>
  <c r="W206" i="16"/>
  <c r="T206" i="16"/>
  <c r="Q206" i="16"/>
  <c r="K206" i="16"/>
  <c r="Z201" i="16"/>
  <c r="T201" i="16"/>
  <c r="Z202" i="16"/>
  <c r="W202" i="16"/>
  <c r="W201" i="16"/>
  <c r="T202" i="16"/>
  <c r="Q201" i="16"/>
  <c r="H202" i="16"/>
  <c r="K202" i="16"/>
  <c r="K201" i="16"/>
  <c r="Z198" i="16"/>
  <c r="Z197" i="16"/>
  <c r="Q197" i="16"/>
  <c r="K198" i="16"/>
  <c r="K197" i="16"/>
  <c r="Z193" i="16"/>
  <c r="Z191" i="16"/>
  <c r="K194" i="16"/>
  <c r="Q52" i="16"/>
  <c r="Q198" i="16" s="1"/>
  <c r="Q51" i="16"/>
  <c r="Q44" i="16"/>
  <c r="Q194" i="16" s="1"/>
  <c r="Q43" i="16"/>
  <c r="Q193" i="16" s="1"/>
  <c r="Q42" i="16"/>
  <c r="Q192" i="16" s="1"/>
  <c r="Q41" i="16"/>
  <c r="Q191" i="16" s="1"/>
  <c r="Q40" i="16"/>
  <c r="Q190" i="16" s="1"/>
  <c r="Q75" i="16"/>
  <c r="Q205" i="16" s="1"/>
  <c r="K98" i="16"/>
  <c r="K96" i="16"/>
  <c r="K218" i="16" s="1"/>
  <c r="K95" i="16"/>
  <c r="K217" i="16" s="1"/>
  <c r="K93" i="16"/>
  <c r="K92" i="16"/>
  <c r="K213" i="16" s="1"/>
  <c r="K80" i="16"/>
  <c r="K79" i="16"/>
  <c r="K78" i="16"/>
  <c r="K77" i="16"/>
  <c r="K76" i="16"/>
  <c r="K75" i="16"/>
  <c r="K205" i="16" s="1"/>
  <c r="Z57" i="16"/>
  <c r="Z55" i="16"/>
  <c r="Z54" i="16"/>
  <c r="Z52" i="16"/>
  <c r="Z51" i="16"/>
  <c r="Z44" i="16"/>
  <c r="Z194" i="16" s="1"/>
  <c r="Z43" i="16"/>
  <c r="Z42" i="16"/>
  <c r="Z192" i="16" s="1"/>
  <c r="Z41" i="16"/>
  <c r="Z40" i="16"/>
  <c r="Z190" i="16" s="1"/>
  <c r="T40" i="16"/>
  <c r="T190" i="16" s="1"/>
  <c r="T39" i="16"/>
  <c r="T189" i="16" s="1"/>
  <c r="U39" i="16"/>
  <c r="Q53" i="16"/>
  <c r="Q200" i="16" s="1"/>
  <c r="Q39" i="16"/>
  <c r="Q189" i="16" s="1"/>
  <c r="N39" i="16"/>
  <c r="K55" i="16"/>
  <c r="K54" i="16"/>
  <c r="K53" i="16"/>
  <c r="K52" i="16"/>
  <c r="K51" i="16"/>
  <c r="K50" i="16"/>
  <c r="K196" i="16" s="1"/>
  <c r="K44" i="16"/>
  <c r="K43" i="16"/>
  <c r="K193" i="16" s="1"/>
  <c r="K42" i="16"/>
  <c r="K192" i="16" s="1"/>
  <c r="K41" i="16"/>
  <c r="K191" i="16" s="1"/>
  <c r="K40" i="16"/>
  <c r="K190" i="16" s="1"/>
  <c r="T55" i="16" l="1"/>
  <c r="T54" i="16"/>
  <c r="T53" i="16"/>
  <c r="T52" i="16"/>
  <c r="T198" i="16" s="1"/>
  <c r="T51" i="16"/>
  <c r="T197" i="16" s="1"/>
  <c r="T50" i="16"/>
  <c r="T196" i="16" s="1"/>
  <c r="W40" i="16"/>
  <c r="W190" i="16" s="1"/>
  <c r="W39" i="16"/>
  <c r="W189" i="16" s="1"/>
  <c r="T44" i="16"/>
  <c r="T194" i="16" s="1"/>
  <c r="T43" i="16"/>
  <c r="T193" i="16" s="1"/>
  <c r="T42" i="16"/>
  <c r="T192" i="16" s="1"/>
  <c r="T41" i="16"/>
  <c r="T191" i="16" s="1"/>
  <c r="T46" i="16"/>
  <c r="T45" i="16"/>
  <c r="Z131" i="16"/>
  <c r="Z125" i="16"/>
  <c r="Z221" i="16" s="1"/>
  <c r="Q125" i="16"/>
  <c r="Q221" i="16" s="1"/>
  <c r="K129" i="16"/>
  <c r="H129" i="16"/>
  <c r="Q138" i="16"/>
  <c r="K136" i="16"/>
  <c r="K137" i="16" s="1"/>
  <c r="K232" i="16" s="1"/>
  <c r="Z136" i="16"/>
  <c r="Z134" i="16"/>
  <c r="Z228" i="16" s="1"/>
  <c r="W129" i="16"/>
  <c r="T128" i="16"/>
  <c r="K126" i="16"/>
  <c r="K125" i="16"/>
  <c r="K221" i="16" s="1"/>
  <c r="Z76" i="16"/>
  <c r="Z80" i="16"/>
  <c r="Z79" i="16"/>
  <c r="Z78" i="16"/>
  <c r="Z77" i="16"/>
  <c r="Z75" i="16"/>
  <c r="Z205" i="16" s="1"/>
  <c r="W80" i="16"/>
  <c r="W79" i="16"/>
  <c r="W78" i="16"/>
  <c r="W77" i="16"/>
  <c r="W76" i="16"/>
  <c r="W75" i="16"/>
  <c r="W205" i="16" s="1"/>
  <c r="T79" i="16"/>
  <c r="T78" i="16"/>
  <c r="T77" i="16"/>
  <c r="T76" i="16"/>
  <c r="T75" i="16"/>
  <c r="T205" i="16" s="1"/>
  <c r="Q80" i="16"/>
  <c r="Q79" i="16"/>
  <c r="Q78" i="16"/>
  <c r="Q77" i="16"/>
  <c r="Q76" i="16"/>
  <c r="Q130" i="16" l="1"/>
  <c r="Q226" i="16" s="1"/>
  <c r="H225" i="16"/>
  <c r="Z130" i="16"/>
  <c r="Z226" i="16" s="1"/>
  <c r="Z158" i="16"/>
  <c r="AA158" i="16" s="1"/>
  <c r="W158" i="16"/>
  <c r="X158" i="16" s="1"/>
  <c r="T158" i="16"/>
  <c r="U158" i="16" s="1"/>
  <c r="Q158" i="16"/>
  <c r="R158" i="16" s="1"/>
  <c r="N158" i="16"/>
  <c r="O158" i="16" s="1"/>
  <c r="K158" i="16"/>
  <c r="L158" i="16" s="1"/>
  <c r="H158" i="16"/>
  <c r="I158" i="16" s="1"/>
  <c r="AA150" i="16"/>
  <c r="Z150" i="16"/>
  <c r="X150" i="16"/>
  <c r="W150" i="16"/>
  <c r="U150" i="16"/>
  <c r="T150" i="16"/>
  <c r="R150" i="16"/>
  <c r="Q150" i="16"/>
  <c r="O150" i="16"/>
  <c r="N150" i="16"/>
  <c r="L150" i="16"/>
  <c r="K150" i="16"/>
  <c r="I150" i="16"/>
  <c r="H150" i="16"/>
  <c r="AA149" i="16"/>
  <c r="Z149" i="16"/>
  <c r="X149" i="16"/>
  <c r="W149" i="16"/>
  <c r="U149" i="16"/>
  <c r="T149" i="16"/>
  <c r="R148" i="16"/>
  <c r="Q148" i="16"/>
  <c r="O148" i="16"/>
  <c r="N148" i="16"/>
  <c r="AA147" i="16"/>
  <c r="Z147" i="16"/>
  <c r="X147" i="16"/>
  <c r="W147" i="16"/>
  <c r="U147" i="16"/>
  <c r="T147" i="16"/>
  <c r="R147" i="16"/>
  <c r="Q147" i="16"/>
  <c r="O147" i="16"/>
  <c r="N147" i="16"/>
  <c r="L147" i="16"/>
  <c r="K147" i="16"/>
  <c r="I147" i="16"/>
  <c r="H147" i="16"/>
  <c r="AA146" i="16"/>
  <c r="Z146" i="16"/>
  <c r="X146" i="16"/>
  <c r="W146" i="16"/>
  <c r="U146" i="16"/>
  <c r="T146" i="16"/>
  <c r="R146" i="16"/>
  <c r="Q146" i="16"/>
  <c r="O146" i="16"/>
  <c r="N146" i="16"/>
  <c r="L146" i="16"/>
  <c r="K146" i="16"/>
  <c r="I146" i="16"/>
  <c r="H146" i="16"/>
  <c r="AA140" i="16"/>
  <c r="Z140" i="16"/>
  <c r="X140" i="16"/>
  <c r="W140" i="16"/>
  <c r="U140" i="16"/>
  <c r="T140" i="16"/>
  <c r="R140" i="16"/>
  <c r="Q140" i="16"/>
  <c r="O140" i="16"/>
  <c r="N140" i="16"/>
  <c r="L140" i="16"/>
  <c r="K140" i="16"/>
  <c r="I140" i="16"/>
  <c r="H140" i="16"/>
  <c r="AA139" i="16"/>
  <c r="Z139" i="16"/>
  <c r="X139" i="16"/>
  <c r="W139" i="16"/>
  <c r="U139" i="16"/>
  <c r="T139" i="16"/>
  <c r="R139" i="16"/>
  <c r="Q139" i="16"/>
  <c r="O139" i="16"/>
  <c r="N139" i="16"/>
  <c r="L139" i="16"/>
  <c r="K139" i="16"/>
  <c r="I139" i="16"/>
  <c r="H139" i="16"/>
  <c r="AA138" i="16"/>
  <c r="Z138" i="16"/>
  <c r="X138" i="16"/>
  <c r="W138" i="16"/>
  <c r="U138" i="16"/>
  <c r="T138" i="16"/>
  <c r="R138" i="16"/>
  <c r="O138" i="16"/>
  <c r="N138" i="16"/>
  <c r="L138" i="16"/>
  <c r="K138" i="16"/>
  <c r="I138" i="16"/>
  <c r="H138" i="16"/>
  <c r="AA137" i="16"/>
  <c r="X137" i="16"/>
  <c r="W137" i="16"/>
  <c r="W232" i="16" s="1"/>
  <c r="U137" i="16"/>
  <c r="T137" i="16"/>
  <c r="T232" i="16" s="1"/>
  <c r="R137" i="16"/>
  <c r="O137" i="16"/>
  <c r="L137" i="16"/>
  <c r="I137" i="16"/>
  <c r="H137" i="16"/>
  <c r="H232" i="16" s="1"/>
  <c r="AA136" i="16"/>
  <c r="Z231" i="16"/>
  <c r="X136" i="16"/>
  <c r="W136" i="16"/>
  <c r="W231" i="16" s="1"/>
  <c r="U136" i="16"/>
  <c r="T136" i="16"/>
  <c r="T231" i="16" s="1"/>
  <c r="R136" i="16"/>
  <c r="Q136" i="16"/>
  <c r="Q231" i="16" s="1"/>
  <c r="O136" i="16"/>
  <c r="N136" i="16"/>
  <c r="L136" i="16"/>
  <c r="I136" i="16"/>
  <c r="H136" i="16"/>
  <c r="AA135" i="16"/>
  <c r="X135" i="16"/>
  <c r="W135" i="16"/>
  <c r="W229" i="16" s="1"/>
  <c r="U135" i="16"/>
  <c r="T135" i="16"/>
  <c r="T229" i="16" s="1"/>
  <c r="R135" i="16"/>
  <c r="O135" i="16"/>
  <c r="L135" i="16"/>
  <c r="I135" i="16"/>
  <c r="H135" i="16"/>
  <c r="AA134" i="16"/>
  <c r="X134" i="16"/>
  <c r="W134" i="16"/>
  <c r="W228" i="16" s="1"/>
  <c r="U134" i="16"/>
  <c r="T134" i="16"/>
  <c r="T228" i="16" s="1"/>
  <c r="R134" i="16"/>
  <c r="Q134" i="16"/>
  <c r="Q228" i="16" s="1"/>
  <c r="O134" i="16"/>
  <c r="N134" i="16"/>
  <c r="L134" i="16"/>
  <c r="K134" i="16"/>
  <c r="I134" i="16"/>
  <c r="H134" i="16"/>
  <c r="AA133" i="16"/>
  <c r="Z133" i="16"/>
  <c r="X133" i="16"/>
  <c r="W133" i="16"/>
  <c r="U133" i="16"/>
  <c r="T133" i="16"/>
  <c r="R133" i="16"/>
  <c r="Q133" i="16"/>
  <c r="O133" i="16"/>
  <c r="N133" i="16"/>
  <c r="L133" i="16"/>
  <c r="K133" i="16"/>
  <c r="I133" i="16"/>
  <c r="H133" i="16"/>
  <c r="AA132" i="16"/>
  <c r="Z132" i="16"/>
  <c r="X132" i="16"/>
  <c r="W132" i="16"/>
  <c r="U132" i="16"/>
  <c r="T132" i="16"/>
  <c r="R132" i="16"/>
  <c r="Q132" i="16"/>
  <c r="O132" i="16"/>
  <c r="N132" i="16"/>
  <c r="L132" i="16"/>
  <c r="K132" i="16"/>
  <c r="I132" i="16"/>
  <c r="H132" i="16"/>
  <c r="AA131" i="16"/>
  <c r="X131" i="16"/>
  <c r="W131" i="16"/>
  <c r="U131" i="16"/>
  <c r="T131" i="16"/>
  <c r="R131" i="16"/>
  <c r="Q131" i="16"/>
  <c r="O131" i="16"/>
  <c r="N131" i="16"/>
  <c r="L131" i="16"/>
  <c r="K131" i="16"/>
  <c r="I131" i="16"/>
  <c r="H131" i="16"/>
  <c r="AA130" i="16"/>
  <c r="X130" i="16"/>
  <c r="W130" i="16"/>
  <c r="U130" i="16"/>
  <c r="T130" i="16"/>
  <c r="L130" i="16"/>
  <c r="K130" i="16"/>
  <c r="I130" i="16"/>
  <c r="H130" i="16"/>
  <c r="AA129" i="16"/>
  <c r="X129" i="16"/>
  <c r="U129" i="16"/>
  <c r="T129" i="16"/>
  <c r="L129" i="16"/>
  <c r="I129" i="16"/>
  <c r="AA128" i="16"/>
  <c r="X128" i="16"/>
  <c r="W128" i="16"/>
  <c r="U128" i="16"/>
  <c r="L128" i="16"/>
  <c r="K128" i="16"/>
  <c r="I128" i="16"/>
  <c r="H128" i="16"/>
  <c r="H224" i="16" s="1"/>
  <c r="AA127" i="16"/>
  <c r="X127" i="16"/>
  <c r="W127" i="16"/>
  <c r="U127" i="16"/>
  <c r="T127" i="16"/>
  <c r="L127" i="16"/>
  <c r="K127" i="16"/>
  <c r="I127" i="16"/>
  <c r="H127" i="16"/>
  <c r="H223" i="16" s="1"/>
  <c r="AA126" i="16"/>
  <c r="X126" i="16"/>
  <c r="W126" i="16"/>
  <c r="U126" i="16"/>
  <c r="T126" i="16"/>
  <c r="L126" i="16"/>
  <c r="I126" i="16"/>
  <c r="H126" i="16"/>
  <c r="H222" i="16" s="1"/>
  <c r="AA125" i="16"/>
  <c r="X125" i="16"/>
  <c r="W125" i="16"/>
  <c r="W221" i="16" s="1"/>
  <c r="U125" i="16"/>
  <c r="T125" i="16"/>
  <c r="T221" i="16" s="1"/>
  <c r="N125" i="16"/>
  <c r="L125" i="16"/>
  <c r="I125" i="16"/>
  <c r="H125" i="16"/>
  <c r="AA124" i="16"/>
  <c r="Z124" i="16"/>
  <c r="X124" i="16"/>
  <c r="W124" i="16"/>
  <c r="U124" i="16"/>
  <c r="T124" i="16"/>
  <c r="R124" i="16"/>
  <c r="Q124" i="16"/>
  <c r="O124" i="16"/>
  <c r="N124" i="16"/>
  <c r="L124" i="16"/>
  <c r="K124" i="16"/>
  <c r="I124" i="16"/>
  <c r="H124" i="16"/>
  <c r="AA123" i="16"/>
  <c r="Z123" i="16"/>
  <c r="X123" i="16"/>
  <c r="W123" i="16"/>
  <c r="U123" i="16"/>
  <c r="T123" i="16"/>
  <c r="R123" i="16"/>
  <c r="Q123" i="16"/>
  <c r="O123" i="16"/>
  <c r="N123" i="16"/>
  <c r="L123" i="16"/>
  <c r="K123" i="16"/>
  <c r="I123" i="16"/>
  <c r="H123" i="16"/>
  <c r="AA122" i="16"/>
  <c r="Z122" i="16"/>
  <c r="X122" i="16"/>
  <c r="W122" i="16"/>
  <c r="U122" i="16"/>
  <c r="T122" i="16"/>
  <c r="R122" i="16"/>
  <c r="Q122" i="16"/>
  <c r="O122" i="16"/>
  <c r="N122" i="16"/>
  <c r="L122" i="16"/>
  <c r="K122" i="16"/>
  <c r="I122" i="16"/>
  <c r="H122" i="16"/>
  <c r="AA121" i="16"/>
  <c r="Z121" i="16"/>
  <c r="X121" i="16"/>
  <c r="W121" i="16"/>
  <c r="U121" i="16"/>
  <c r="T121" i="16"/>
  <c r="R121" i="16"/>
  <c r="Q121" i="16"/>
  <c r="O121" i="16"/>
  <c r="N121" i="16"/>
  <c r="L121" i="16"/>
  <c r="K121" i="16"/>
  <c r="I121" i="16"/>
  <c r="H121" i="16"/>
  <c r="Z120" i="16"/>
  <c r="W120" i="16"/>
  <c r="T120" i="16"/>
  <c r="R120" i="16"/>
  <c r="Q120" i="16"/>
  <c r="O120" i="16"/>
  <c r="N120" i="16"/>
  <c r="L120" i="16"/>
  <c r="K120" i="16"/>
  <c r="I120" i="16"/>
  <c r="H120" i="16"/>
  <c r="AA114" i="16"/>
  <c r="Z114" i="16"/>
  <c r="X114" i="16"/>
  <c r="W114" i="16"/>
  <c r="U114" i="16"/>
  <c r="T114" i="16"/>
  <c r="R114" i="16"/>
  <c r="Q114" i="16"/>
  <c r="O114" i="16"/>
  <c r="N114" i="16"/>
  <c r="L114" i="16"/>
  <c r="K114" i="16"/>
  <c r="I114" i="16"/>
  <c r="H114" i="16"/>
  <c r="AA113" i="16"/>
  <c r="Z113" i="16"/>
  <c r="X113" i="16"/>
  <c r="W113" i="16"/>
  <c r="U113" i="16"/>
  <c r="T113" i="16"/>
  <c r="R113" i="16"/>
  <c r="Q113" i="16"/>
  <c r="O113" i="16"/>
  <c r="N113" i="16"/>
  <c r="L113" i="16"/>
  <c r="K113" i="16"/>
  <c r="I113" i="16"/>
  <c r="H113" i="16"/>
  <c r="AA112" i="16"/>
  <c r="Z112" i="16"/>
  <c r="X112" i="16"/>
  <c r="W112" i="16"/>
  <c r="U112" i="16"/>
  <c r="T112" i="16"/>
  <c r="R112" i="16"/>
  <c r="Q112" i="16"/>
  <c r="O112" i="16"/>
  <c r="N112" i="16"/>
  <c r="L112" i="16"/>
  <c r="K112" i="16"/>
  <c r="I112" i="16"/>
  <c r="H112" i="16"/>
  <c r="AA111" i="16"/>
  <c r="Z111" i="16"/>
  <c r="X111" i="16"/>
  <c r="W111" i="16"/>
  <c r="U111" i="16"/>
  <c r="T111" i="16"/>
  <c r="R111" i="16"/>
  <c r="Q111" i="16"/>
  <c r="O111" i="16"/>
  <c r="N111" i="16"/>
  <c r="L111" i="16"/>
  <c r="K111" i="16"/>
  <c r="I111" i="16"/>
  <c r="H111" i="16"/>
  <c r="AA110" i="16"/>
  <c r="Z110" i="16"/>
  <c r="X110" i="16"/>
  <c r="W110" i="16"/>
  <c r="U110" i="16"/>
  <c r="T110" i="16"/>
  <c r="R110" i="16"/>
  <c r="Q110" i="16"/>
  <c r="O110" i="16"/>
  <c r="N110" i="16"/>
  <c r="L110" i="16"/>
  <c r="K110" i="16"/>
  <c r="I110" i="16"/>
  <c r="H110" i="16"/>
  <c r="AA109" i="16"/>
  <c r="Z109" i="16"/>
  <c r="X109" i="16"/>
  <c r="W109" i="16"/>
  <c r="U109" i="16"/>
  <c r="T109" i="16"/>
  <c r="R109" i="16"/>
  <c r="Q109" i="16"/>
  <c r="O109" i="16"/>
  <c r="N109" i="16"/>
  <c r="L109" i="16"/>
  <c r="K109" i="16"/>
  <c r="I109" i="16"/>
  <c r="H109" i="16"/>
  <c r="AA108" i="16"/>
  <c r="Z108" i="16"/>
  <c r="X108" i="16"/>
  <c r="W108" i="16"/>
  <c r="U108" i="16"/>
  <c r="T108" i="16"/>
  <c r="R108" i="16"/>
  <c r="Q108" i="16"/>
  <c r="O108" i="16"/>
  <c r="N108" i="16"/>
  <c r="L108" i="16"/>
  <c r="K108" i="16"/>
  <c r="I108" i="16"/>
  <c r="H108" i="16"/>
  <c r="AA107" i="16"/>
  <c r="Z107" i="16"/>
  <c r="X107" i="16"/>
  <c r="W107" i="16"/>
  <c r="U107" i="16"/>
  <c r="T107" i="16"/>
  <c r="R107" i="16"/>
  <c r="Q107" i="16"/>
  <c r="O107" i="16"/>
  <c r="N107" i="16"/>
  <c r="L107" i="16"/>
  <c r="K107" i="16"/>
  <c r="I107" i="16"/>
  <c r="H107" i="16"/>
  <c r="AA106" i="16"/>
  <c r="Z106" i="16"/>
  <c r="X106" i="16"/>
  <c r="W106" i="16"/>
  <c r="U106" i="16"/>
  <c r="T106" i="16"/>
  <c r="R106" i="16"/>
  <c r="Q106" i="16"/>
  <c r="O106" i="16"/>
  <c r="N106" i="16"/>
  <c r="L106" i="16"/>
  <c r="K106" i="16"/>
  <c r="I106" i="16"/>
  <c r="H106" i="16"/>
  <c r="AA105" i="16"/>
  <c r="Z105" i="16"/>
  <c r="X105" i="16"/>
  <c r="W105" i="16"/>
  <c r="U105" i="16"/>
  <c r="T105" i="16"/>
  <c r="R105" i="16"/>
  <c r="Q105" i="16"/>
  <c r="O105" i="16"/>
  <c r="N105" i="16"/>
  <c r="L105" i="16"/>
  <c r="K105" i="16"/>
  <c r="I105" i="16"/>
  <c r="H105" i="16"/>
  <c r="Z104" i="16"/>
  <c r="W104" i="16"/>
  <c r="T104" i="16"/>
  <c r="R104" i="16"/>
  <c r="Q104" i="16"/>
  <c r="O104" i="16"/>
  <c r="N104" i="16"/>
  <c r="L104" i="16"/>
  <c r="K104" i="16"/>
  <c r="I104" i="16"/>
  <c r="H104" i="16"/>
  <c r="AA98" i="16"/>
  <c r="Z98" i="16"/>
  <c r="X98" i="16"/>
  <c r="W98" i="16"/>
  <c r="U98" i="16"/>
  <c r="T98" i="16"/>
  <c r="R98" i="16"/>
  <c r="Q98" i="16"/>
  <c r="O98" i="16"/>
  <c r="N98" i="16"/>
  <c r="L98" i="16"/>
  <c r="I98" i="16"/>
  <c r="H98" i="16"/>
  <c r="AA97" i="16"/>
  <c r="Z97" i="16"/>
  <c r="X97" i="16"/>
  <c r="W97" i="16"/>
  <c r="U97" i="16"/>
  <c r="T97" i="16"/>
  <c r="R97" i="16"/>
  <c r="Q97" i="16"/>
  <c r="O97" i="16"/>
  <c r="N97" i="16"/>
  <c r="L97" i="16"/>
  <c r="K97" i="16"/>
  <c r="I97" i="16"/>
  <c r="H97" i="16"/>
  <c r="AA96" i="16"/>
  <c r="Z96" i="16"/>
  <c r="Z218" i="16" s="1"/>
  <c r="X96" i="16"/>
  <c r="W96" i="16"/>
  <c r="W218" i="16" s="1"/>
  <c r="U96" i="16"/>
  <c r="T96" i="16"/>
  <c r="T218" i="16" s="1"/>
  <c r="R96" i="16"/>
  <c r="O96" i="16"/>
  <c r="L96" i="16"/>
  <c r="I96" i="16"/>
  <c r="H96" i="16"/>
  <c r="H218" i="16" s="1"/>
  <c r="AA95" i="16"/>
  <c r="Z95" i="16"/>
  <c r="Z217" i="16" s="1"/>
  <c r="X95" i="16"/>
  <c r="W95" i="16"/>
  <c r="W217" i="16" s="1"/>
  <c r="U95" i="16"/>
  <c r="T95" i="16"/>
  <c r="T217" i="16" s="1"/>
  <c r="R95" i="16"/>
  <c r="O95" i="16"/>
  <c r="L95" i="16"/>
  <c r="I95" i="16"/>
  <c r="H95" i="16"/>
  <c r="H217" i="16" s="1"/>
  <c r="AA94" i="16"/>
  <c r="Z94" i="16"/>
  <c r="Z216" i="16" s="1"/>
  <c r="X94" i="16"/>
  <c r="W94" i="16"/>
  <c r="W216" i="16" s="1"/>
  <c r="U94" i="16"/>
  <c r="T94" i="16"/>
  <c r="T216" i="16" s="1"/>
  <c r="R94" i="16"/>
  <c r="Q94" i="16"/>
  <c r="Q216" i="16" s="1"/>
  <c r="O94" i="16"/>
  <c r="N94" i="16"/>
  <c r="L94" i="16"/>
  <c r="K94" i="16"/>
  <c r="K216" i="16" s="1"/>
  <c r="I94" i="16"/>
  <c r="H94" i="16"/>
  <c r="H216" i="16" s="1"/>
  <c r="AA93" i="16"/>
  <c r="Z93" i="16"/>
  <c r="Z214" i="16" s="1"/>
  <c r="X93" i="16"/>
  <c r="W93" i="16"/>
  <c r="W214" i="16" s="1"/>
  <c r="U93" i="16"/>
  <c r="T93" i="16"/>
  <c r="T214" i="16" s="1"/>
  <c r="R93" i="16"/>
  <c r="O93" i="16"/>
  <c r="L93" i="16"/>
  <c r="I93" i="16"/>
  <c r="H93" i="16"/>
  <c r="H214" i="16" s="1"/>
  <c r="AA92" i="16"/>
  <c r="Z92" i="16"/>
  <c r="Z213" i="16" s="1"/>
  <c r="X92" i="16"/>
  <c r="W92" i="16"/>
  <c r="W213" i="16" s="1"/>
  <c r="U92" i="16"/>
  <c r="T92" i="16"/>
  <c r="T213" i="16" s="1"/>
  <c r="R92" i="16"/>
  <c r="O92" i="16"/>
  <c r="L92" i="16"/>
  <c r="I92" i="16"/>
  <c r="H92" i="16"/>
  <c r="H213" i="16" s="1"/>
  <c r="AA91" i="16"/>
  <c r="Z91" i="16"/>
  <c r="Z212" i="16" s="1"/>
  <c r="X91" i="16"/>
  <c r="W91" i="16"/>
  <c r="W212" i="16" s="1"/>
  <c r="U91" i="16"/>
  <c r="T91" i="16"/>
  <c r="T212" i="16" s="1"/>
  <c r="R91" i="16"/>
  <c r="Q91" i="16"/>
  <c r="Q212" i="16" s="1"/>
  <c r="O91" i="16"/>
  <c r="N91" i="16"/>
  <c r="L91" i="16"/>
  <c r="K91" i="16"/>
  <c r="K212" i="16" s="1"/>
  <c r="I91" i="16"/>
  <c r="H91" i="16"/>
  <c r="H212" i="16" s="1"/>
  <c r="AA90" i="16"/>
  <c r="Z90" i="16"/>
  <c r="X90" i="16"/>
  <c r="W90" i="16"/>
  <c r="U90" i="16"/>
  <c r="T90" i="16"/>
  <c r="R90" i="16"/>
  <c r="Q90" i="16"/>
  <c r="O90" i="16"/>
  <c r="N90" i="16"/>
  <c r="L90" i="16"/>
  <c r="K90" i="16"/>
  <c r="I90" i="16"/>
  <c r="H90" i="16"/>
  <c r="AA89" i="16"/>
  <c r="Z89" i="16"/>
  <c r="X89" i="16"/>
  <c r="W89" i="16"/>
  <c r="U89" i="16"/>
  <c r="T89" i="16"/>
  <c r="R89" i="16"/>
  <c r="Q89" i="16"/>
  <c r="O89" i="16"/>
  <c r="N89" i="16"/>
  <c r="L89" i="16"/>
  <c r="K89" i="16"/>
  <c r="I89" i="16"/>
  <c r="H89" i="16"/>
  <c r="AA88" i="16"/>
  <c r="Z88" i="16"/>
  <c r="X88" i="16"/>
  <c r="W88" i="16"/>
  <c r="U88" i="16"/>
  <c r="T88" i="16"/>
  <c r="R88" i="16"/>
  <c r="Q88" i="16"/>
  <c r="O88" i="16"/>
  <c r="N88" i="16"/>
  <c r="L88" i="16"/>
  <c r="K88" i="16"/>
  <c r="I88" i="16"/>
  <c r="H88" i="16"/>
  <c r="AA87" i="16"/>
  <c r="Z87" i="16"/>
  <c r="X87" i="16"/>
  <c r="W87" i="16"/>
  <c r="U87" i="16"/>
  <c r="T87" i="16"/>
  <c r="R87" i="16"/>
  <c r="Q87" i="16"/>
  <c r="O87" i="16"/>
  <c r="N87" i="16"/>
  <c r="L87" i="16"/>
  <c r="K87" i="16"/>
  <c r="I87" i="16"/>
  <c r="H87" i="16"/>
  <c r="AA86" i="16"/>
  <c r="Z86" i="16"/>
  <c r="X86" i="16"/>
  <c r="W86" i="16"/>
  <c r="U86" i="16"/>
  <c r="T86" i="16"/>
  <c r="R86" i="16"/>
  <c r="Q86" i="16"/>
  <c r="O86" i="16"/>
  <c r="N86" i="16"/>
  <c r="L86" i="16"/>
  <c r="K86" i="16"/>
  <c r="I86" i="16"/>
  <c r="H86" i="16"/>
  <c r="AA85" i="16"/>
  <c r="Z85" i="16"/>
  <c r="X85" i="16"/>
  <c r="W85" i="16"/>
  <c r="U85" i="16"/>
  <c r="T85" i="16"/>
  <c r="R85" i="16"/>
  <c r="Q85" i="16"/>
  <c r="O85" i="16"/>
  <c r="N85" i="16"/>
  <c r="L85" i="16"/>
  <c r="K85" i="16"/>
  <c r="I85" i="16"/>
  <c r="H85" i="16"/>
  <c r="AA84" i="16"/>
  <c r="Z84" i="16"/>
  <c r="X84" i="16"/>
  <c r="W84" i="16"/>
  <c r="U84" i="16"/>
  <c r="T84" i="16"/>
  <c r="R84" i="16"/>
  <c r="Q84" i="16"/>
  <c r="O84" i="16"/>
  <c r="N84" i="16"/>
  <c r="L84" i="16"/>
  <c r="K84" i="16"/>
  <c r="I84" i="16"/>
  <c r="H84" i="16"/>
  <c r="R83" i="16"/>
  <c r="Q83" i="16" s="1"/>
  <c r="O83" i="16"/>
  <c r="N83" i="16" s="1"/>
  <c r="R82" i="16"/>
  <c r="Q82" i="16" s="1"/>
  <c r="O82" i="16"/>
  <c r="N82" i="16" s="1"/>
  <c r="R81" i="16"/>
  <c r="Q81" i="16" s="1"/>
  <c r="O81" i="16"/>
  <c r="N81" i="16" s="1"/>
  <c r="AA80" i="16"/>
  <c r="X80" i="16"/>
  <c r="U80" i="16"/>
  <c r="T80" i="16"/>
  <c r="L80" i="16"/>
  <c r="I80" i="16"/>
  <c r="H80" i="16"/>
  <c r="AA79" i="16"/>
  <c r="X79" i="16"/>
  <c r="U79" i="16"/>
  <c r="L79" i="16"/>
  <c r="I79" i="16"/>
  <c r="H79" i="16"/>
  <c r="H209" i="16" s="1"/>
  <c r="AA78" i="16"/>
  <c r="X78" i="16"/>
  <c r="U78" i="16"/>
  <c r="L78" i="16"/>
  <c r="I78" i="16"/>
  <c r="H78" i="16"/>
  <c r="H208" i="16" s="1"/>
  <c r="AA77" i="16"/>
  <c r="X77" i="16"/>
  <c r="U77" i="16"/>
  <c r="L77" i="16"/>
  <c r="I77" i="16"/>
  <c r="H77" i="16"/>
  <c r="H207" i="16" s="1"/>
  <c r="AA76" i="16"/>
  <c r="X76" i="16"/>
  <c r="U76" i="16"/>
  <c r="L76" i="16"/>
  <c r="I76" i="16"/>
  <c r="H76" i="16"/>
  <c r="H206" i="16" s="1"/>
  <c r="AA75" i="16"/>
  <c r="X75" i="16"/>
  <c r="U75" i="16"/>
  <c r="N75" i="16"/>
  <c r="L75" i="16"/>
  <c r="I75" i="16"/>
  <c r="H75" i="16"/>
  <c r="H205" i="16" s="1"/>
  <c r="AA74" i="16"/>
  <c r="Z74" i="16" s="1"/>
  <c r="X74" i="16"/>
  <c r="W74" i="16" s="1"/>
  <c r="U74" i="16"/>
  <c r="T74" i="16" s="1"/>
  <c r="R74" i="16"/>
  <c r="Q74" i="16" s="1"/>
  <c r="O74" i="16"/>
  <c r="N74" i="16" s="1"/>
  <c r="L74" i="16"/>
  <c r="K74" i="16" s="1"/>
  <c r="I74" i="16"/>
  <c r="H74" i="16" s="1"/>
  <c r="AA73" i="16"/>
  <c r="Z73" i="16"/>
  <c r="X73" i="16"/>
  <c r="W73" i="16"/>
  <c r="U73" i="16"/>
  <c r="T73" i="16"/>
  <c r="R73" i="16"/>
  <c r="Q73" i="16"/>
  <c r="O73" i="16"/>
  <c r="N73" i="16"/>
  <c r="L73" i="16"/>
  <c r="K73" i="16"/>
  <c r="I73" i="16"/>
  <c r="H73" i="16"/>
  <c r="AA72" i="16"/>
  <c r="Z72" i="16"/>
  <c r="X72" i="16"/>
  <c r="W72" i="16"/>
  <c r="U72" i="16"/>
  <c r="T72" i="16"/>
  <c r="R72" i="16"/>
  <c r="Q72" i="16"/>
  <c r="O72" i="16"/>
  <c r="N72" i="16"/>
  <c r="L72" i="16"/>
  <c r="K72" i="16"/>
  <c r="I72" i="16"/>
  <c r="H72" i="16"/>
  <c r="AA71" i="16"/>
  <c r="Z71" i="16" s="1"/>
  <c r="X71" i="16"/>
  <c r="W71" i="16" s="1"/>
  <c r="U71" i="16"/>
  <c r="T71" i="16" s="1"/>
  <c r="R71" i="16"/>
  <c r="Q71" i="16" s="1"/>
  <c r="O71" i="16"/>
  <c r="N71" i="16" s="1"/>
  <c r="L71" i="16"/>
  <c r="K71" i="16" s="1"/>
  <c r="I71" i="16"/>
  <c r="H71" i="16" s="1"/>
  <c r="AA70" i="16"/>
  <c r="Z70" i="16"/>
  <c r="X70" i="16"/>
  <c r="W70" i="16"/>
  <c r="U70" i="16"/>
  <c r="T70" i="16"/>
  <c r="R70" i="16"/>
  <c r="Q70" i="16"/>
  <c r="O70" i="16"/>
  <c r="N70" i="16"/>
  <c r="L70" i="16"/>
  <c r="K70" i="16"/>
  <c r="I70" i="16"/>
  <c r="H70" i="16"/>
  <c r="AA69" i="16"/>
  <c r="Z69" i="16"/>
  <c r="X69" i="16"/>
  <c r="W69" i="16"/>
  <c r="U69" i="16"/>
  <c r="T69" i="16"/>
  <c r="R69" i="16"/>
  <c r="Q69" i="16"/>
  <c r="O69" i="16"/>
  <c r="N69" i="16"/>
  <c r="L69" i="16"/>
  <c r="K69" i="16"/>
  <c r="I69" i="16"/>
  <c r="H69" i="16"/>
  <c r="AA68" i="16"/>
  <c r="Z68" i="16"/>
  <c r="X68" i="16"/>
  <c r="W68" i="16"/>
  <c r="U68" i="16"/>
  <c r="T68" i="16"/>
  <c r="R68" i="16"/>
  <c r="Q68" i="16"/>
  <c r="O68" i="16"/>
  <c r="N68" i="16"/>
  <c r="L68" i="16"/>
  <c r="K68" i="16"/>
  <c r="I68" i="16"/>
  <c r="H68" i="16"/>
  <c r="AA67" i="16"/>
  <c r="Z67" i="16"/>
  <c r="X67" i="16"/>
  <c r="W67" i="16"/>
  <c r="U67" i="16"/>
  <c r="T67" i="16"/>
  <c r="R67" i="16"/>
  <c r="Q67" i="16"/>
  <c r="O67" i="16"/>
  <c r="N67" i="16"/>
  <c r="L67" i="16"/>
  <c r="K67" i="16"/>
  <c r="I67" i="16"/>
  <c r="H67" i="16"/>
  <c r="AA66" i="16"/>
  <c r="Z66" i="16"/>
  <c r="X66" i="16"/>
  <c r="W66" i="16"/>
  <c r="U66" i="16"/>
  <c r="T66" i="16"/>
  <c r="R66" i="16"/>
  <c r="Q66" i="16"/>
  <c r="O66" i="16"/>
  <c r="N66" i="16"/>
  <c r="L66" i="16"/>
  <c r="K66" i="16"/>
  <c r="I66" i="16"/>
  <c r="H66" i="16"/>
  <c r="AA65" i="16"/>
  <c r="Z65" i="16"/>
  <c r="X65" i="16"/>
  <c r="W65" i="16"/>
  <c r="U65" i="16"/>
  <c r="T65" i="16"/>
  <c r="R65" i="16"/>
  <c r="Q65" i="16"/>
  <c r="O65" i="16"/>
  <c r="N65" i="16"/>
  <c r="L65" i="16"/>
  <c r="K65" i="16"/>
  <c r="I65" i="16"/>
  <c r="H65" i="16"/>
  <c r="AA64" i="16"/>
  <c r="Z64" i="16"/>
  <c r="X64" i="16"/>
  <c r="W64" i="16"/>
  <c r="U64" i="16"/>
  <c r="T64" i="16"/>
  <c r="R64" i="16"/>
  <c r="Q64" i="16"/>
  <c r="O64" i="16"/>
  <c r="N64" i="16"/>
  <c r="L64" i="16"/>
  <c r="K64" i="16"/>
  <c r="I64" i="16"/>
  <c r="H64" i="16"/>
  <c r="Z63" i="16"/>
  <c r="W63" i="16"/>
  <c r="T63" i="16"/>
  <c r="R63" i="16"/>
  <c r="Q63" i="16"/>
  <c r="O63" i="16"/>
  <c r="N63" i="16"/>
  <c r="L63" i="16"/>
  <c r="K63" i="16"/>
  <c r="I63" i="16"/>
  <c r="H63" i="16"/>
  <c r="AA57" i="16"/>
  <c r="X57" i="16"/>
  <c r="W57" i="16"/>
  <c r="U57" i="16"/>
  <c r="T57" i="16"/>
  <c r="R57" i="16"/>
  <c r="Q57" i="16"/>
  <c r="O57" i="16"/>
  <c r="N57" i="16"/>
  <c r="L57" i="16"/>
  <c r="K57" i="16"/>
  <c r="I57" i="16"/>
  <c r="H57" i="16"/>
  <c r="AA56" i="16"/>
  <c r="Z56" i="16"/>
  <c r="X56" i="16"/>
  <c r="W56" i="16"/>
  <c r="U56" i="16"/>
  <c r="T56" i="16"/>
  <c r="R56" i="16"/>
  <c r="Q56" i="16"/>
  <c r="O56" i="16"/>
  <c r="N56" i="16"/>
  <c r="L56" i="16"/>
  <c r="K56" i="16"/>
  <c r="I56" i="16"/>
  <c r="H56" i="16"/>
  <c r="AA55" i="16"/>
  <c r="X55" i="16"/>
  <c r="W55" i="16"/>
  <c r="U55" i="16"/>
  <c r="R55" i="16"/>
  <c r="O55" i="16"/>
  <c r="L55" i="16"/>
  <c r="I55" i="16"/>
  <c r="H55" i="16"/>
  <c r="AA54" i="16"/>
  <c r="X54" i="16"/>
  <c r="W54" i="16"/>
  <c r="U54" i="16"/>
  <c r="R54" i="16"/>
  <c r="O54" i="16"/>
  <c r="L54" i="16"/>
  <c r="I54" i="16"/>
  <c r="H54" i="16"/>
  <c r="H201" i="16" s="1"/>
  <c r="AA53" i="16"/>
  <c r="Z53" i="16"/>
  <c r="Z200" i="16" s="1"/>
  <c r="X53" i="16"/>
  <c r="W53" i="16"/>
  <c r="W200" i="16" s="1"/>
  <c r="U53" i="16"/>
  <c r="T200" i="16"/>
  <c r="R53" i="16"/>
  <c r="O53" i="16"/>
  <c r="N53" i="16"/>
  <c r="L53" i="16"/>
  <c r="K200" i="16"/>
  <c r="I53" i="16"/>
  <c r="H53" i="16"/>
  <c r="H200" i="16" s="1"/>
  <c r="AA52" i="16"/>
  <c r="X52" i="16"/>
  <c r="W52" i="16"/>
  <c r="W198" i="16" s="1"/>
  <c r="U52" i="16"/>
  <c r="R52" i="16"/>
  <c r="O52" i="16"/>
  <c r="L52" i="16"/>
  <c r="I52" i="16"/>
  <c r="H52" i="16"/>
  <c r="H198" i="16" s="1"/>
  <c r="AA51" i="16"/>
  <c r="X51" i="16"/>
  <c r="W51" i="16"/>
  <c r="W197" i="16" s="1"/>
  <c r="U51" i="16"/>
  <c r="R51" i="16"/>
  <c r="O51" i="16"/>
  <c r="L51" i="16"/>
  <c r="I51" i="16"/>
  <c r="H51" i="16"/>
  <c r="H197" i="16" s="1"/>
  <c r="AA50" i="16"/>
  <c r="Z50" i="16"/>
  <c r="Z196" i="16" s="1"/>
  <c r="X50" i="16"/>
  <c r="W50" i="16"/>
  <c r="W196" i="16" s="1"/>
  <c r="U50" i="16"/>
  <c r="R50" i="16"/>
  <c r="Q50" i="16"/>
  <c r="Q196" i="16" s="1"/>
  <c r="O50" i="16"/>
  <c r="N50" i="16"/>
  <c r="L50" i="16"/>
  <c r="I50" i="16"/>
  <c r="H50" i="16"/>
  <c r="H196" i="16" s="1"/>
  <c r="AA49" i="16"/>
  <c r="Z49" i="16"/>
  <c r="X49" i="16"/>
  <c r="W49" i="16"/>
  <c r="U49" i="16"/>
  <c r="T49" i="16"/>
  <c r="R49" i="16"/>
  <c r="Q49" i="16"/>
  <c r="O49" i="16"/>
  <c r="N49" i="16"/>
  <c r="L49" i="16"/>
  <c r="K49" i="16"/>
  <c r="I49" i="16"/>
  <c r="H49" i="16"/>
  <c r="AA48" i="16"/>
  <c r="Z48" i="16"/>
  <c r="X48" i="16"/>
  <c r="W48" i="16"/>
  <c r="U48" i="16"/>
  <c r="T48" i="16"/>
  <c r="R48" i="16"/>
  <c r="Q48" i="16"/>
  <c r="O48" i="16"/>
  <c r="N48" i="16"/>
  <c r="L48" i="16"/>
  <c r="K48" i="16"/>
  <c r="I48" i="16"/>
  <c r="H48" i="16"/>
  <c r="AA47" i="16"/>
  <c r="Z47" i="16"/>
  <c r="X47" i="16"/>
  <c r="W47" i="16"/>
  <c r="U47" i="16"/>
  <c r="T47" i="16"/>
  <c r="R47" i="16"/>
  <c r="Q47" i="16"/>
  <c r="O47" i="16"/>
  <c r="N47" i="16"/>
  <c r="L47" i="16"/>
  <c r="K47" i="16"/>
  <c r="I47" i="16"/>
  <c r="H47" i="16"/>
  <c r="AA46" i="16"/>
  <c r="Z46" i="16"/>
  <c r="X46" i="16"/>
  <c r="W46" i="16"/>
  <c r="U46" i="16"/>
  <c r="R46" i="16"/>
  <c r="Q46" i="16"/>
  <c r="O46" i="16"/>
  <c r="N46" i="16"/>
  <c r="L46" i="16"/>
  <c r="K46" i="16"/>
  <c r="I46" i="16"/>
  <c r="H46" i="16"/>
  <c r="AA45" i="16"/>
  <c r="Z45" i="16"/>
  <c r="X45" i="16"/>
  <c r="W45" i="16"/>
  <c r="U45" i="16"/>
  <c r="R45" i="16"/>
  <c r="Q45" i="16"/>
  <c r="O45" i="16"/>
  <c r="N45" i="16"/>
  <c r="L45" i="16"/>
  <c r="K45" i="16"/>
  <c r="I45" i="16"/>
  <c r="H45" i="16"/>
  <c r="AA44" i="16"/>
  <c r="X44" i="16"/>
  <c r="W44" i="16"/>
  <c r="W194" i="16" s="1"/>
  <c r="U44" i="16"/>
  <c r="L44" i="16"/>
  <c r="I44" i="16"/>
  <c r="H44" i="16"/>
  <c r="H194" i="16" s="1"/>
  <c r="AA43" i="16"/>
  <c r="X43" i="16"/>
  <c r="W43" i="16"/>
  <c r="W193" i="16" s="1"/>
  <c r="U43" i="16"/>
  <c r="L43" i="16"/>
  <c r="I43" i="16"/>
  <c r="H43" i="16"/>
  <c r="H193" i="16" s="1"/>
  <c r="AA42" i="16"/>
  <c r="X42" i="16"/>
  <c r="W42" i="16"/>
  <c r="W192" i="16" s="1"/>
  <c r="U42" i="16"/>
  <c r="L42" i="16"/>
  <c r="I42" i="16"/>
  <c r="H42" i="16"/>
  <c r="H192" i="16" s="1"/>
  <c r="AA41" i="16"/>
  <c r="X41" i="16"/>
  <c r="W41" i="16"/>
  <c r="W191" i="16" s="1"/>
  <c r="U41" i="16"/>
  <c r="L41" i="16"/>
  <c r="I41" i="16"/>
  <c r="H41" i="16"/>
  <c r="H191" i="16" s="1"/>
  <c r="AA40" i="16"/>
  <c r="X40" i="16"/>
  <c r="U40" i="16"/>
  <c r="L40" i="16"/>
  <c r="I40" i="16"/>
  <c r="H40" i="16"/>
  <c r="H190" i="16" s="1"/>
  <c r="AA39" i="16"/>
  <c r="Z39" i="16"/>
  <c r="Z189" i="16" s="1"/>
  <c r="X39" i="16"/>
  <c r="L39" i="16"/>
  <c r="K39" i="16"/>
  <c r="K189" i="16" s="1"/>
  <c r="I39" i="16"/>
  <c r="H39" i="16"/>
  <c r="H189" i="16" s="1"/>
  <c r="AA38" i="16"/>
  <c r="Z38" i="16"/>
  <c r="X38" i="16"/>
  <c r="W38" i="16"/>
  <c r="U38" i="16"/>
  <c r="T38" i="16"/>
  <c r="R38" i="16"/>
  <c r="Q38" i="16"/>
  <c r="O38" i="16"/>
  <c r="N38" i="16"/>
  <c r="L38" i="16"/>
  <c r="K38" i="16"/>
  <c r="I38" i="16"/>
  <c r="H38" i="16"/>
  <c r="AA37" i="16"/>
  <c r="Z37" i="16" s="1"/>
  <c r="X37" i="16"/>
  <c r="W37" i="16" s="1"/>
  <c r="U37" i="16"/>
  <c r="T37" i="16" s="1"/>
  <c r="R37" i="16"/>
  <c r="Q37" i="16" s="1"/>
  <c r="O37" i="16"/>
  <c r="N37" i="16" s="1"/>
  <c r="L37" i="16"/>
  <c r="K37" i="16" s="1"/>
  <c r="I37" i="16"/>
  <c r="H37" i="16" s="1"/>
  <c r="AA36" i="16"/>
  <c r="Z36" i="16"/>
  <c r="X36" i="16"/>
  <c r="W36" i="16"/>
  <c r="U36" i="16"/>
  <c r="T36" i="16"/>
  <c r="R36" i="16"/>
  <c r="Q36" i="16"/>
  <c r="O36" i="16"/>
  <c r="N36" i="16"/>
  <c r="L36" i="16"/>
  <c r="K36" i="16"/>
  <c r="I36" i="16"/>
  <c r="H36" i="16"/>
  <c r="AA35" i="16"/>
  <c r="Z35" i="16"/>
  <c r="X35" i="16"/>
  <c r="W35" i="16"/>
  <c r="U35" i="16"/>
  <c r="T35" i="16"/>
  <c r="R35" i="16"/>
  <c r="Q35" i="16"/>
  <c r="O35" i="16"/>
  <c r="N35" i="16"/>
  <c r="L35" i="16"/>
  <c r="K35" i="16"/>
  <c r="I35" i="16"/>
  <c r="H35" i="16"/>
  <c r="AA34" i="16"/>
  <c r="Z34" i="16" s="1"/>
  <c r="X34" i="16"/>
  <c r="W34" i="16" s="1"/>
  <c r="U34" i="16"/>
  <c r="T34" i="16" s="1"/>
  <c r="R34" i="16"/>
  <c r="Q34" i="16" s="1"/>
  <c r="O34" i="16"/>
  <c r="N34" i="16" s="1"/>
  <c r="L34" i="16"/>
  <c r="K34" i="16" s="1"/>
  <c r="I34" i="16"/>
  <c r="H34" i="16" s="1"/>
  <c r="AA33" i="16"/>
  <c r="Z33" i="16"/>
  <c r="X33" i="16"/>
  <c r="W33" i="16"/>
  <c r="U33" i="16"/>
  <c r="T33" i="16"/>
  <c r="R33" i="16"/>
  <c r="Q33" i="16"/>
  <c r="O33" i="16"/>
  <c r="N33" i="16"/>
  <c r="L33" i="16"/>
  <c r="K33" i="16"/>
  <c r="I33" i="16"/>
  <c r="H33" i="16"/>
  <c r="AA32" i="16"/>
  <c r="Z32" i="16"/>
  <c r="X32" i="16"/>
  <c r="W32" i="16"/>
  <c r="U32" i="16"/>
  <c r="T32" i="16"/>
  <c r="R32" i="16"/>
  <c r="Q32" i="16"/>
  <c r="O32" i="16"/>
  <c r="N32" i="16"/>
  <c r="L32" i="16"/>
  <c r="K32" i="16"/>
  <c r="I32" i="16"/>
  <c r="H32" i="16"/>
  <c r="AA31" i="16"/>
  <c r="Z31" i="16"/>
  <c r="X31" i="16"/>
  <c r="W31" i="16"/>
  <c r="U31" i="16"/>
  <c r="T31" i="16"/>
  <c r="R31" i="16"/>
  <c r="Q31" i="16"/>
  <c r="O31" i="16"/>
  <c r="N31" i="16"/>
  <c r="L31" i="16"/>
  <c r="K31" i="16"/>
  <c r="I31" i="16"/>
  <c r="H31" i="16"/>
  <c r="AA30" i="16"/>
  <c r="Z30" i="16"/>
  <c r="X30" i="16"/>
  <c r="W30" i="16"/>
  <c r="U30" i="16"/>
  <c r="T30" i="16"/>
  <c r="R30" i="16"/>
  <c r="Q30" i="16"/>
  <c r="O30" i="16"/>
  <c r="N30" i="16"/>
  <c r="L30" i="16"/>
  <c r="K30" i="16"/>
  <c r="I30" i="16"/>
  <c r="H30" i="16"/>
  <c r="AA29" i="16"/>
  <c r="Z29" i="16"/>
  <c r="X29" i="16"/>
  <c r="W29" i="16"/>
  <c r="U29" i="16"/>
  <c r="T29" i="16"/>
  <c r="R29" i="16"/>
  <c r="Q29" i="16"/>
  <c r="O29" i="16"/>
  <c r="N29" i="16"/>
  <c r="L29" i="16"/>
  <c r="K29" i="16"/>
  <c r="I29" i="16"/>
  <c r="H29" i="16"/>
  <c r="AA17" i="16"/>
  <c r="Z17" i="16"/>
  <c r="X17" i="16"/>
  <c r="W17" i="16"/>
  <c r="U17" i="16"/>
  <c r="T17" i="16"/>
  <c r="R17" i="16"/>
  <c r="Q17" i="16"/>
  <c r="O17" i="16"/>
  <c r="N17" i="16"/>
  <c r="L17" i="16"/>
  <c r="K17" i="16"/>
  <c r="I17" i="16"/>
  <c r="H17" i="16"/>
  <c r="AA16" i="16"/>
  <c r="Z16" i="16"/>
  <c r="X16" i="16"/>
  <c r="W16" i="16"/>
  <c r="U16" i="16"/>
  <c r="T16" i="16"/>
  <c r="R16" i="16"/>
  <c r="Q16" i="16"/>
  <c r="O16" i="16"/>
  <c r="N16" i="16"/>
  <c r="L16" i="16"/>
  <c r="K16" i="16"/>
  <c r="I16" i="16"/>
  <c r="H16" i="16"/>
  <c r="AA15" i="16"/>
  <c r="Z15" i="16"/>
  <c r="X15" i="16"/>
  <c r="W15" i="16"/>
  <c r="U15" i="16"/>
  <c r="T15" i="16"/>
  <c r="R15" i="16"/>
  <c r="Q15" i="16"/>
  <c r="O15" i="16"/>
  <c r="N15" i="16"/>
  <c r="L15" i="16"/>
  <c r="K15" i="16"/>
  <c r="I15" i="16"/>
  <c r="H15" i="16"/>
  <c r="AA13" i="16"/>
  <c r="Z13" i="16"/>
  <c r="X13" i="16"/>
  <c r="W13" i="16"/>
  <c r="U13" i="16"/>
  <c r="T13" i="16"/>
  <c r="R13" i="16"/>
  <c r="Q13" i="16"/>
  <c r="O13" i="16"/>
  <c r="N13" i="16"/>
  <c r="L13" i="16"/>
  <c r="K13" i="16"/>
  <c r="I13" i="16"/>
  <c r="H13" i="16"/>
  <c r="AA12" i="16"/>
  <c r="Z12" i="16"/>
  <c r="X12" i="16"/>
  <c r="W12" i="16"/>
  <c r="U12" i="16"/>
  <c r="T12" i="16"/>
  <c r="R12" i="16"/>
  <c r="Q12" i="16"/>
  <c r="O12" i="16"/>
  <c r="N12" i="16"/>
  <c r="L12" i="16"/>
  <c r="K12" i="16"/>
  <c r="I12" i="16"/>
  <c r="H12" i="16"/>
  <c r="AA11" i="16"/>
  <c r="Z11" i="16"/>
  <c r="X11" i="16"/>
  <c r="W11" i="16"/>
  <c r="U11" i="16"/>
  <c r="T11" i="16"/>
  <c r="R11" i="16"/>
  <c r="Q11" i="16"/>
  <c r="O11" i="16"/>
  <c r="N11" i="16"/>
  <c r="L11" i="16"/>
  <c r="K11" i="16"/>
  <c r="I11" i="16"/>
  <c r="H11" i="16"/>
  <c r="Y5" i="16"/>
  <c r="V5" i="16"/>
  <c r="S5" i="16"/>
  <c r="P5" i="16"/>
  <c r="J5" i="16"/>
  <c r="K151" i="16" l="1"/>
  <c r="L151" i="16" s="1"/>
  <c r="W151" i="16"/>
  <c r="X151" i="16" s="1"/>
  <c r="N24" i="16"/>
  <c r="O24" i="16" s="1"/>
  <c r="Z24" i="16"/>
  <c r="AA24" i="16" s="1"/>
  <c r="H221" i="16"/>
  <c r="Q126" i="16"/>
  <c r="Z126" i="16"/>
  <c r="Q137" i="16"/>
  <c r="Z137" i="16"/>
  <c r="Z232" i="16" s="1"/>
  <c r="K135" i="16"/>
  <c r="K229" i="16" s="1"/>
  <c r="K228" i="16"/>
  <c r="Q135" i="16"/>
  <c r="Q229" i="16" s="1"/>
  <c r="Z135" i="16"/>
  <c r="Z229" i="16" s="1"/>
  <c r="Q54" i="16"/>
  <c r="Q55" i="16"/>
  <c r="Q202" i="16" s="1"/>
  <c r="Q129" i="16"/>
  <c r="Q225" i="16" s="1"/>
  <c r="Z129" i="16"/>
  <c r="Z225" i="16" s="1"/>
  <c r="Q127" i="16"/>
  <c r="Q223" i="16" s="1"/>
  <c r="Z127" i="16"/>
  <c r="Z223" i="16" s="1"/>
  <c r="Z128" i="16"/>
  <c r="Z224" i="16" s="1"/>
  <c r="Q128" i="16"/>
  <c r="Q224" i="16" s="1"/>
  <c r="H151" i="16"/>
  <c r="I151" i="16" s="1"/>
  <c r="T151" i="16"/>
  <c r="U151" i="16" s="1"/>
  <c r="H24" i="16"/>
  <c r="I24" i="16" s="1"/>
  <c r="T24" i="16"/>
  <c r="U24" i="16" s="1"/>
  <c r="Z99" i="16"/>
  <c r="AA99" i="16" s="1"/>
  <c r="Q24" i="16"/>
  <c r="R24" i="16" s="1"/>
  <c r="Q115" i="16"/>
  <c r="R115" i="16" s="1"/>
  <c r="H115" i="16"/>
  <c r="I115" i="16" s="1"/>
  <c r="N151" i="16"/>
  <c r="O151" i="16" s="1"/>
  <c r="Z151" i="16"/>
  <c r="AA151" i="16" s="1"/>
  <c r="T99" i="16"/>
  <c r="U99" i="16" s="1"/>
  <c r="Q151" i="16"/>
  <c r="R151" i="16" s="1"/>
  <c r="K24" i="16"/>
  <c r="L24" i="16" s="1"/>
  <c r="W24" i="16"/>
  <c r="X24" i="16" s="1"/>
  <c r="K115" i="16"/>
  <c r="L115" i="16" s="1"/>
  <c r="W115" i="16"/>
  <c r="X115" i="16" s="1"/>
  <c r="N115" i="16"/>
  <c r="O115" i="16" s="1"/>
  <c r="T115" i="16"/>
  <c r="U115" i="16" s="1"/>
  <c r="Z115" i="16"/>
  <c r="AA115" i="16" s="1"/>
  <c r="K58" i="16"/>
  <c r="L58" i="16" s="1"/>
  <c r="Q58" i="16"/>
  <c r="R58" i="16" s="1"/>
  <c r="W58" i="16"/>
  <c r="X58" i="16" s="1"/>
  <c r="K231" i="16"/>
  <c r="H99" i="16"/>
  <c r="I99" i="16" s="1"/>
  <c r="N99" i="16"/>
  <c r="O99" i="16" s="1"/>
  <c r="W141" i="16"/>
  <c r="X141" i="16" s="1"/>
  <c r="H58" i="16"/>
  <c r="I58" i="16" s="1"/>
  <c r="N58" i="16"/>
  <c r="O58" i="16" s="1"/>
  <c r="T58" i="16"/>
  <c r="U58" i="16" s="1"/>
  <c r="Z58" i="16"/>
  <c r="AA58" i="16" s="1"/>
  <c r="K141" i="16"/>
  <c r="L141" i="16" s="1"/>
  <c r="Q141" i="16"/>
  <c r="R141" i="16" s="1"/>
  <c r="H228" i="16"/>
  <c r="H231" i="16"/>
  <c r="Q232" i="16"/>
  <c r="K99" i="16"/>
  <c r="L99" i="16" s="1"/>
  <c r="Q99" i="16"/>
  <c r="R99" i="16" s="1"/>
  <c r="W99" i="16"/>
  <c r="X99" i="16" s="1"/>
  <c r="H141" i="16"/>
  <c r="I141" i="16" s="1"/>
  <c r="N141" i="16"/>
  <c r="O141" i="16" s="1"/>
  <c r="T141" i="16"/>
  <c r="U141" i="16" s="1"/>
  <c r="Z141" i="16"/>
  <c r="AA141" i="16" s="1"/>
  <c r="D44" i="7"/>
  <c r="V4" i="35" s="1"/>
  <c r="D42" i="7"/>
  <c r="F37" i="7" s="1"/>
  <c r="D43" i="7"/>
  <c r="J4" i="35" s="1"/>
  <c r="K226" i="35" l="1"/>
  <c r="K222" i="35"/>
  <c r="K213" i="35"/>
  <c r="K207" i="35"/>
  <c r="K198" i="35"/>
  <c r="K192" i="35"/>
  <c r="K93" i="35"/>
  <c r="K55" i="35"/>
  <c r="K42" i="35"/>
  <c r="K225" i="35"/>
  <c r="K218" i="35"/>
  <c r="K210" i="35"/>
  <c r="K206" i="35"/>
  <c r="K197" i="35"/>
  <c r="K191" i="35"/>
  <c r="K130" i="35"/>
  <c r="K128" i="35"/>
  <c r="K126" i="35"/>
  <c r="K96" i="35"/>
  <c r="K232" i="35"/>
  <c r="K224" i="35"/>
  <c r="K217" i="35"/>
  <c r="K209" i="35"/>
  <c r="K202" i="35"/>
  <c r="K194" i="35"/>
  <c r="K190" i="35"/>
  <c r="K208" i="35"/>
  <c r="K43" i="35"/>
  <c r="K41" i="35"/>
  <c r="K40" i="35"/>
  <c r="K214" i="35"/>
  <c r="K129" i="35"/>
  <c r="K95" i="35"/>
  <c r="K80" i="35"/>
  <c r="K79" i="35"/>
  <c r="K78" i="35"/>
  <c r="K77" i="35"/>
  <c r="K76" i="35"/>
  <c r="K54" i="35"/>
  <c r="K51" i="35"/>
  <c r="K44" i="35"/>
  <c r="K201" i="35"/>
  <c r="K127" i="35"/>
  <c r="K223" i="35"/>
  <c r="K193" i="35"/>
  <c r="K92" i="35"/>
  <c r="K52" i="35"/>
  <c r="K229" i="35"/>
  <c r="J5" i="35"/>
  <c r="K216" i="35"/>
  <c r="K221" i="35"/>
  <c r="K189" i="35"/>
  <c r="K196" i="35"/>
  <c r="K231" i="35"/>
  <c r="K228" i="35"/>
  <c r="K205" i="35"/>
  <c r="K200" i="35"/>
  <c r="K212" i="35"/>
  <c r="K135" i="35"/>
  <c r="K137" i="35"/>
  <c r="W130" i="35"/>
  <c r="W126" i="35"/>
  <c r="Z96" i="35"/>
  <c r="Z95" i="35"/>
  <c r="W93" i="35"/>
  <c r="W92" i="35"/>
  <c r="W80" i="35"/>
  <c r="W76" i="35"/>
  <c r="V5" i="35"/>
  <c r="W229" i="35"/>
  <c r="W218" i="35"/>
  <c r="W210" i="35"/>
  <c r="W206" i="35"/>
  <c r="W197" i="35"/>
  <c r="W191" i="35"/>
  <c r="W129" i="35"/>
  <c r="W44" i="35"/>
  <c r="W232" i="35"/>
  <c r="W226" i="35"/>
  <c r="W224" i="35"/>
  <c r="W222" i="35"/>
  <c r="W217" i="35"/>
  <c r="W213" i="35"/>
  <c r="W209" i="35"/>
  <c r="W207" i="35"/>
  <c r="W202" i="35"/>
  <c r="W198" i="35"/>
  <c r="W194" i="35"/>
  <c r="W192" i="35"/>
  <c r="W190" i="35"/>
  <c r="W127" i="35"/>
  <c r="W79" i="35"/>
  <c r="W52" i="35"/>
  <c r="W43" i="35"/>
  <c r="W41" i="35"/>
  <c r="W225" i="35"/>
  <c r="W223" i="35"/>
  <c r="W214" i="35"/>
  <c r="W208" i="35"/>
  <c r="W201" i="35"/>
  <c r="W193" i="35"/>
  <c r="W77" i="35"/>
  <c r="W55" i="35"/>
  <c r="W42" i="35"/>
  <c r="W137" i="35"/>
  <c r="W135" i="35"/>
  <c r="W128" i="35"/>
  <c r="W96" i="35"/>
  <c r="W95" i="35"/>
  <c r="W78" i="35"/>
  <c r="W51" i="35"/>
  <c r="W54" i="35"/>
  <c r="W40" i="35"/>
  <c r="W216" i="35"/>
  <c r="W228" i="35"/>
  <c r="W221" i="35"/>
  <c r="W196" i="35"/>
  <c r="W231" i="35"/>
  <c r="W212" i="35"/>
  <c r="W189" i="35"/>
  <c r="W200" i="35"/>
  <c r="W205" i="35"/>
  <c r="E29" i="7"/>
  <c r="E31" i="7" l="1"/>
  <c r="G4" i="35" s="1"/>
  <c r="G4" i="36"/>
  <c r="E30" i="7"/>
  <c r="F39" i="7"/>
  <c r="F41" i="7"/>
  <c r="F38" i="7"/>
  <c r="F40" i="7"/>
  <c r="P4" i="34" l="1"/>
  <c r="M4" i="40"/>
  <c r="H219" i="36"/>
  <c r="H215" i="36"/>
  <c r="H220" i="36"/>
  <c r="H216" i="36"/>
  <c r="H212" i="36"/>
  <c r="H209" i="36"/>
  <c r="H204" i="36"/>
  <c r="H200" i="36"/>
  <c r="H196" i="36"/>
  <c r="H208" i="36"/>
  <c r="H202" i="36"/>
  <c r="H194" i="36"/>
  <c r="H203" i="36"/>
  <c r="H218" i="36"/>
  <c r="H214" i="36"/>
  <c r="H211" i="36"/>
  <c r="H210" i="36"/>
  <c r="H191" i="36"/>
  <c r="H198" i="36"/>
  <c r="G5" i="36"/>
  <c r="H228" i="36"/>
  <c r="H195" i="36"/>
  <c r="H234" i="36"/>
  <c r="H231" i="36"/>
  <c r="H199" i="36"/>
  <c r="H207" i="36"/>
  <c r="H193" i="36"/>
  <c r="H192" i="36"/>
  <c r="H227" i="36"/>
  <c r="H224" i="36"/>
  <c r="H226" i="36"/>
  <c r="H230" i="36"/>
  <c r="H225" i="36"/>
  <c r="E175" i="36"/>
  <c r="H223" i="36"/>
  <c r="H233" i="36"/>
  <c r="H229" i="35"/>
  <c r="H223" i="35"/>
  <c r="H214" i="35"/>
  <c r="H208" i="35"/>
  <c r="H201" i="35"/>
  <c r="H193" i="35"/>
  <c r="H44" i="35"/>
  <c r="H40" i="35"/>
  <c r="H226" i="35"/>
  <c r="H222" i="35"/>
  <c r="H213" i="35"/>
  <c r="H207" i="35"/>
  <c r="H198" i="35"/>
  <c r="H192" i="35"/>
  <c r="H135" i="35"/>
  <c r="H129" i="35"/>
  <c r="H127" i="35"/>
  <c r="H95" i="35"/>
  <c r="Q96" i="35" s="1"/>
  <c r="H92" i="35"/>
  <c r="Q93" i="35" s="1"/>
  <c r="H225" i="35"/>
  <c r="H218" i="35"/>
  <c r="H210" i="35"/>
  <c r="H206" i="35"/>
  <c r="H197" i="35"/>
  <c r="H191" i="35"/>
  <c r="H137" i="35"/>
  <c r="H232" i="35"/>
  <c r="H202" i="35"/>
  <c r="H55" i="35"/>
  <c r="H52" i="35"/>
  <c r="G5" i="35"/>
  <c r="H126" i="35"/>
  <c r="H80" i="35"/>
  <c r="H79" i="35"/>
  <c r="H78" i="35"/>
  <c r="H209" i="35"/>
  <c r="H128" i="35"/>
  <c r="H96" i="35"/>
  <c r="H93" i="35"/>
  <c r="H224" i="35"/>
  <c r="H194" i="35"/>
  <c r="H76" i="35"/>
  <c r="H217" i="35"/>
  <c r="H190" i="35"/>
  <c r="H43" i="35"/>
  <c r="H42" i="35"/>
  <c r="H41" i="35"/>
  <c r="H130" i="35"/>
  <c r="H77" i="35"/>
  <c r="H54" i="35"/>
  <c r="Q55" i="35" s="1"/>
  <c r="H51" i="35"/>
  <c r="H200" i="35"/>
  <c r="H189" i="35"/>
  <c r="H205" i="35"/>
  <c r="H196" i="35"/>
  <c r="H216" i="35"/>
  <c r="H212" i="35"/>
  <c r="H221" i="35"/>
  <c r="H228" i="35"/>
  <c r="H231" i="35"/>
  <c r="M4" i="16"/>
  <c r="N77" i="16"/>
  <c r="N207" i="16" s="1"/>
  <c r="Z127" i="35" l="1"/>
  <c r="Q127" i="35"/>
  <c r="Q130" i="35"/>
  <c r="Z130" i="35"/>
  <c r="N40" i="40"/>
  <c r="N193" i="40"/>
  <c r="N214" i="40"/>
  <c r="N231" i="40"/>
  <c r="N54" i="40"/>
  <c r="Q92" i="40"/>
  <c r="N129" i="40"/>
  <c r="N197" i="40"/>
  <c r="N213" i="40"/>
  <c r="E173" i="40"/>
  <c r="N217" i="40"/>
  <c r="N41" i="40"/>
  <c r="N191" i="40" s="1"/>
  <c r="N77" i="40"/>
  <c r="N207" i="40" s="1"/>
  <c r="Q95" i="40"/>
  <c r="N130" i="40"/>
  <c r="N200" i="40"/>
  <c r="N198" i="40"/>
  <c r="N221" i="40"/>
  <c r="N42" i="40"/>
  <c r="N76" i="40"/>
  <c r="N206" i="40" s="1"/>
  <c r="N93" i="40"/>
  <c r="N127" i="40"/>
  <c r="N223" i="40" s="1"/>
  <c r="N137" i="40"/>
  <c r="N232" i="40" s="1"/>
  <c r="N218" i="40"/>
  <c r="N196" i="40"/>
  <c r="N43" i="40"/>
  <c r="N79" i="40"/>
  <c r="N96" i="40"/>
  <c r="N210" i="40"/>
  <c r="N205" i="40"/>
  <c r="N225" i="40"/>
  <c r="N44" i="40"/>
  <c r="N78" i="40"/>
  <c r="N95" i="40"/>
  <c r="N202" i="40"/>
  <c r="N224" i="40"/>
  <c r="N201" i="40"/>
  <c r="N228" i="40"/>
  <c r="N51" i="40"/>
  <c r="N92" i="40"/>
  <c r="N126" i="40"/>
  <c r="N222" i="40" s="1"/>
  <c r="N190" i="40"/>
  <c r="N216" i="40"/>
  <c r="M5" i="40"/>
  <c r="N189" i="40"/>
  <c r="N209" i="40"/>
  <c r="N52" i="40"/>
  <c r="N80" i="40"/>
  <c r="Q96" i="40"/>
  <c r="N135" i="40"/>
  <c r="N229" i="40" s="1"/>
  <c r="N192" i="40"/>
  <c r="N208" i="40"/>
  <c r="N212" i="40"/>
  <c r="N55" i="40"/>
  <c r="Q93" i="40"/>
  <c r="N128" i="40"/>
  <c r="N194" i="40"/>
  <c r="N226" i="40"/>
  <c r="Z129" i="35"/>
  <c r="Q129" i="35"/>
  <c r="Q128" i="35"/>
  <c r="Z128" i="35"/>
  <c r="Q126" i="34"/>
  <c r="Q222" i="34" s="1"/>
  <c r="Q208" i="34"/>
  <c r="P5" i="34"/>
  <c r="Q79" i="34"/>
  <c r="Q201" i="34"/>
  <c r="Q212" i="34"/>
  <c r="Q198" i="34"/>
  <c r="Q224" i="34"/>
  <c r="Q44" i="34"/>
  <c r="Q51" i="34"/>
  <c r="E173" i="34"/>
  <c r="Q210" i="34"/>
  <c r="Q200" i="34"/>
  <c r="Q42" i="34"/>
  <c r="Q128" i="34"/>
  <c r="Q218" i="34"/>
  <c r="Q43" i="34"/>
  <c r="Q221" i="34"/>
  <c r="Q226" i="34"/>
  <c r="Q196" i="34"/>
  <c r="Q78" i="34"/>
  <c r="Q193" i="34"/>
  <c r="Q214" i="34"/>
  <c r="Q52" i="34"/>
  <c r="Q228" i="34"/>
  <c r="Q55" i="34"/>
  <c r="Q192" i="34"/>
  <c r="Q209" i="34"/>
  <c r="Q130" i="34"/>
  <c r="Q216" i="34"/>
  <c r="Q197" i="34"/>
  <c r="Q225" i="34"/>
  <c r="Q217" i="34"/>
  <c r="Q231" i="34"/>
  <c r="Q202" i="34"/>
  <c r="Q80" i="34"/>
  <c r="Q194" i="34"/>
  <c r="Q213" i="34"/>
  <c r="Q54" i="34"/>
  <c r="Q129" i="34"/>
  <c r="Q135" i="34"/>
  <c r="Q229" i="34" s="1"/>
  <c r="Q127" i="34"/>
  <c r="Q223" i="34" s="1"/>
  <c r="Q137" i="34"/>
  <c r="Q232" i="34" s="1"/>
  <c r="N52" i="16"/>
  <c r="N200" i="16"/>
  <c r="Q95" i="16"/>
  <c r="Q217" i="16" s="1"/>
  <c r="N95" i="16"/>
  <c r="N217" i="16" s="1"/>
  <c r="N54" i="16"/>
  <c r="N51" i="16"/>
  <c r="N78" i="16"/>
  <c r="N41" i="16"/>
  <c r="N191" i="16" s="1"/>
  <c r="N135" i="16"/>
  <c r="N229" i="16" s="1"/>
  <c r="N43" i="16"/>
  <c r="N193" i="16" s="1"/>
  <c r="Q93" i="16"/>
  <c r="Q214" i="16" s="1"/>
  <c r="N130" i="16"/>
  <c r="N129" i="16"/>
  <c r="N96" i="16"/>
  <c r="N218" i="16" s="1"/>
  <c r="N44" i="16"/>
  <c r="N194" i="16" s="1"/>
  <c r="N80" i="16"/>
  <c r="N231" i="16"/>
  <c r="N93" i="16"/>
  <c r="N214" i="16" s="1"/>
  <c r="Q96" i="16"/>
  <c r="Q218" i="16" s="1"/>
  <c r="N92" i="16"/>
  <c r="N213" i="16" s="1"/>
  <c r="N128" i="16"/>
  <c r="N42" i="16"/>
  <c r="N192" i="16" s="1"/>
  <c r="M5" i="16"/>
  <c r="N189" i="16"/>
  <c r="N76" i="16"/>
  <c r="N206" i="16" s="1"/>
  <c r="N55" i="16"/>
  <c r="N79" i="16"/>
  <c r="N137" i="16"/>
  <c r="N232" i="16" s="1"/>
  <c r="N126" i="16"/>
  <c r="N222" i="16" s="1"/>
  <c r="N127" i="16"/>
  <c r="N223" i="16" s="1"/>
  <c r="N228" i="16"/>
  <c r="N197" i="16"/>
  <c r="N210" i="16"/>
  <c r="N202" i="16"/>
  <c r="N225" i="16"/>
  <c r="N208" i="16"/>
  <c r="N226" i="16"/>
  <c r="N209" i="16"/>
  <c r="N224" i="16"/>
  <c r="N201" i="16"/>
  <c r="N40" i="16"/>
  <c r="N190" i="16" s="1"/>
  <c r="N198" i="16"/>
  <c r="N205" i="16"/>
  <c r="N196" i="16"/>
  <c r="N212" i="16"/>
  <c r="N216" i="16"/>
  <c r="N221" i="16"/>
  <c r="Q92" i="16"/>
  <c r="Q213" i="16" s="1"/>
  <c r="E173" i="16"/>
  <c r="E32" i="7"/>
  <c r="S4" i="35" s="1"/>
  <c r="T232" i="35" l="1"/>
  <c r="T224" i="35"/>
  <c r="T217" i="35"/>
  <c r="T209" i="35"/>
  <c r="T202" i="35"/>
  <c r="T194" i="35"/>
  <c r="T190" i="35"/>
  <c r="T135" i="35"/>
  <c r="T93" i="35"/>
  <c r="T55" i="35"/>
  <c r="T52" i="35"/>
  <c r="T51" i="35"/>
  <c r="T44" i="35"/>
  <c r="T40" i="35"/>
  <c r="T229" i="35"/>
  <c r="T223" i="35"/>
  <c r="T214" i="35"/>
  <c r="T208" i="35"/>
  <c r="T201" i="35"/>
  <c r="T193" i="35"/>
  <c r="T137" i="35"/>
  <c r="T130" i="35"/>
  <c r="T128" i="35"/>
  <c r="T126" i="35"/>
  <c r="T96" i="35"/>
  <c r="T226" i="35"/>
  <c r="T222" i="35"/>
  <c r="T213" i="35"/>
  <c r="T207" i="35"/>
  <c r="T198" i="35"/>
  <c r="T192" i="35"/>
  <c r="T206" i="35"/>
  <c r="T80" i="35"/>
  <c r="T79" i="35"/>
  <c r="T78" i="35"/>
  <c r="T77" i="35"/>
  <c r="T76" i="35"/>
  <c r="S5" i="35"/>
  <c r="T225" i="35"/>
  <c r="T129" i="35"/>
  <c r="T210" i="35"/>
  <c r="T127" i="35"/>
  <c r="T95" i="35"/>
  <c r="T54" i="35"/>
  <c r="T197" i="35"/>
  <c r="T43" i="35"/>
  <c r="T218" i="35"/>
  <c r="T191" i="35"/>
  <c r="T92" i="35"/>
  <c r="T41" i="35"/>
  <c r="T42" i="35"/>
  <c r="T228" i="35"/>
  <c r="T212" i="35"/>
  <c r="T200" i="35"/>
  <c r="T221" i="35"/>
  <c r="T205" i="35"/>
  <c r="T189" i="35"/>
  <c r="T231" i="35"/>
  <c r="T196" i="35"/>
  <c r="T216" i="35"/>
  <c r="E173" i="35"/>
  <c r="K54" i="5"/>
  <c r="K53" i="5"/>
  <c r="K52" i="5"/>
  <c r="K51" i="5"/>
  <c r="K47" i="5"/>
  <c r="K45" i="5"/>
  <c r="K44" i="5"/>
  <c r="K43" i="5"/>
  <c r="K42" i="5"/>
  <c r="K41" i="5"/>
  <c r="K40" i="5"/>
  <c r="K39" i="5"/>
  <c r="K38" i="5"/>
  <c r="K37" i="5"/>
  <c r="K36" i="5"/>
  <c r="K35" i="5"/>
  <c r="K34" i="5"/>
  <c r="K33" i="5"/>
  <c r="K32" i="5"/>
  <c r="K31" i="5"/>
  <c r="K30" i="5"/>
  <c r="K28" i="5"/>
  <c r="K29" i="5"/>
  <c r="K27" i="5"/>
  <c r="K26" i="5"/>
  <c r="K25" i="5"/>
  <c r="K24" i="5"/>
  <c r="K23" i="5"/>
  <c r="K22" i="5"/>
  <c r="K21" i="5"/>
  <c r="K20" i="5"/>
  <c r="K19" i="5"/>
  <c r="K18" i="5"/>
  <c r="K17" i="5"/>
  <c r="K16" i="5"/>
  <c r="K15" i="5"/>
  <c r="K14" i="5"/>
  <c r="K13" i="5"/>
  <c r="K12" i="5"/>
  <c r="K8" i="5"/>
  <c r="K7" i="5"/>
  <c r="K6" i="5"/>
  <c r="K5" i="5"/>
  <c r="K11" i="5"/>
  <c r="K10" i="5"/>
  <c r="K9"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K46" i="5"/>
  <c r="L46" i="5"/>
  <c r="L47" i="5"/>
  <c r="K48" i="5"/>
  <c r="L48" i="5"/>
  <c r="K49" i="5"/>
  <c r="L49" i="5"/>
  <c r="K50" i="5"/>
  <c r="L50" i="5"/>
  <c r="L51" i="5"/>
  <c r="L52" i="5"/>
  <c r="L53" i="5"/>
  <c r="L54" i="5"/>
  <c r="K55" i="5"/>
  <c r="L55" i="5"/>
  <c r="K56" i="5"/>
  <c r="L56" i="5"/>
  <c r="K57" i="5"/>
  <c r="L57" i="5"/>
  <c r="K58" i="5"/>
  <c r="L58" i="5"/>
  <c r="K59" i="5"/>
  <c r="L59" i="5"/>
  <c r="K60" i="5"/>
  <c r="L60" i="5"/>
  <c r="K61" i="5"/>
  <c r="L61" i="5"/>
  <c r="K62" i="5"/>
  <c r="L62" i="5"/>
  <c r="K63" i="5"/>
  <c r="L63" i="5"/>
  <c r="K64" i="5"/>
  <c r="L64" i="5"/>
  <c r="K65" i="5"/>
  <c r="L65" i="5"/>
  <c r="K66" i="5"/>
  <c r="L66" i="5"/>
  <c r="L7" i="5"/>
  <c r="L8" i="5"/>
  <c r="L6" i="5"/>
  <c r="L5" i="5"/>
  <c r="G7" i="40" l="1"/>
  <c r="J7" i="39"/>
  <c r="J7" i="40"/>
  <c r="G7" i="39"/>
  <c r="J7" i="36"/>
  <c r="G7" i="34"/>
  <c r="G7" i="16"/>
  <c r="J7" i="35"/>
  <c r="G7" i="36"/>
  <c r="G7" i="35"/>
  <c r="J7" i="34"/>
  <c r="X120" i="40"/>
  <c r="AA104" i="40"/>
  <c r="U104" i="40"/>
  <c r="S7" i="40"/>
  <c r="X63" i="39"/>
  <c r="V7" i="39"/>
  <c r="AA120" i="40"/>
  <c r="U120" i="40"/>
  <c r="X104" i="40"/>
  <c r="Y7" i="40"/>
  <c r="AA63" i="39"/>
  <c r="U63" i="39"/>
  <c r="AA104" i="36"/>
  <c r="Z104" i="36" s="1"/>
  <c r="Z115" i="36" s="1"/>
  <c r="AA115" i="36" s="1"/>
  <c r="U104" i="36"/>
  <c r="T104" i="36" s="1"/>
  <c r="T115" i="36" s="1"/>
  <c r="U115" i="36" s="1"/>
  <c r="X63" i="36"/>
  <c r="W63" i="36" s="1"/>
  <c r="W99" i="36" s="1"/>
  <c r="X99" i="36" s="1"/>
  <c r="X63" i="40"/>
  <c r="V7" i="40"/>
  <c r="AA120" i="39"/>
  <c r="U120" i="39"/>
  <c r="X104" i="39"/>
  <c r="Y7" i="39"/>
  <c r="AA120" i="36"/>
  <c r="Z120" i="36" s="1"/>
  <c r="Z141" i="36" s="1"/>
  <c r="AA141" i="36" s="1"/>
  <c r="U120" i="36"/>
  <c r="T120" i="36" s="1"/>
  <c r="T141" i="36" s="1"/>
  <c r="U141" i="36" s="1"/>
  <c r="S7" i="39"/>
  <c r="X120" i="35"/>
  <c r="AA104" i="35"/>
  <c r="U104" i="35"/>
  <c r="X63" i="35"/>
  <c r="U63" i="40"/>
  <c r="AA63" i="36"/>
  <c r="Z63" i="36" s="1"/>
  <c r="Z99" i="36" s="1"/>
  <c r="AA99" i="36" s="1"/>
  <c r="Y100" i="36" s="1"/>
  <c r="Y7" i="36"/>
  <c r="AA63" i="40"/>
  <c r="U104" i="39"/>
  <c r="X104" i="36"/>
  <c r="W104" i="36" s="1"/>
  <c r="W115" i="36" s="1"/>
  <c r="X115" i="36" s="1"/>
  <c r="V116" i="36" s="1"/>
  <c r="V7" i="36"/>
  <c r="AA120" i="35"/>
  <c r="U120" i="35"/>
  <c r="X104" i="35"/>
  <c r="Y7" i="35"/>
  <c r="X120" i="34"/>
  <c r="AA104" i="34"/>
  <c r="U104" i="34"/>
  <c r="AA63" i="34"/>
  <c r="U63" i="34"/>
  <c r="S7" i="34"/>
  <c r="X120" i="39"/>
  <c r="AA104" i="39"/>
  <c r="V7" i="35"/>
  <c r="X120" i="36"/>
  <c r="W120" i="36" s="1"/>
  <c r="W141" i="36" s="1"/>
  <c r="X141" i="36" s="1"/>
  <c r="V142" i="36" s="1"/>
  <c r="U63" i="36"/>
  <c r="T63" i="36" s="1"/>
  <c r="T99" i="36" s="1"/>
  <c r="U99" i="36" s="1"/>
  <c r="S100" i="36" s="1"/>
  <c r="S7" i="36"/>
  <c r="U63" i="35"/>
  <c r="S7" i="35"/>
  <c r="S59" i="35" s="1"/>
  <c r="AA120" i="34"/>
  <c r="U120" i="34"/>
  <c r="X104" i="34"/>
  <c r="X63" i="34"/>
  <c r="Y7" i="34"/>
  <c r="V7" i="34"/>
  <c r="AA63" i="35"/>
  <c r="S116" i="35"/>
  <c r="R128" i="40"/>
  <c r="O127" i="40"/>
  <c r="O125" i="40"/>
  <c r="O80" i="40"/>
  <c r="R78" i="40"/>
  <c r="O76" i="40"/>
  <c r="O43" i="40"/>
  <c r="R41" i="40"/>
  <c r="O39" i="40"/>
  <c r="O130" i="39"/>
  <c r="R127" i="39"/>
  <c r="O126" i="39"/>
  <c r="R79" i="39"/>
  <c r="O77" i="39"/>
  <c r="R75" i="39"/>
  <c r="O44" i="39"/>
  <c r="R42" i="39"/>
  <c r="O40" i="39"/>
  <c r="R130" i="36"/>
  <c r="R127" i="36"/>
  <c r="O126" i="36"/>
  <c r="R129" i="40"/>
  <c r="R130" i="40"/>
  <c r="O129" i="40"/>
  <c r="R126" i="40"/>
  <c r="R125" i="40"/>
  <c r="R80" i="40"/>
  <c r="O78" i="40"/>
  <c r="R76" i="40"/>
  <c r="R43" i="40"/>
  <c r="O41" i="40"/>
  <c r="R39" i="40"/>
  <c r="M7" i="40"/>
  <c r="R129" i="39"/>
  <c r="O128" i="39"/>
  <c r="O79" i="39"/>
  <c r="R77" i="39"/>
  <c r="O75" i="39"/>
  <c r="R44" i="39"/>
  <c r="O42" i="39"/>
  <c r="R40" i="39"/>
  <c r="P7" i="39"/>
  <c r="R129" i="36"/>
  <c r="O128" i="36"/>
  <c r="R80" i="36"/>
  <c r="R79" i="36"/>
  <c r="O77" i="36"/>
  <c r="R75" i="36"/>
  <c r="R41" i="36"/>
  <c r="O39" i="36"/>
  <c r="O130" i="40"/>
  <c r="R127" i="40"/>
  <c r="O126" i="40"/>
  <c r="R79" i="40"/>
  <c r="O77" i="40"/>
  <c r="R75" i="40"/>
  <c r="O44" i="40"/>
  <c r="R42" i="40"/>
  <c r="O40" i="40"/>
  <c r="R130" i="39"/>
  <c r="O129" i="39"/>
  <c r="R126" i="39"/>
  <c r="R125" i="39"/>
  <c r="R80" i="39"/>
  <c r="O78" i="39"/>
  <c r="R76" i="39"/>
  <c r="R43" i="39"/>
  <c r="O41" i="39"/>
  <c r="R39" i="39"/>
  <c r="M7" i="39"/>
  <c r="O129" i="36"/>
  <c r="R126" i="36"/>
  <c r="R125" i="36"/>
  <c r="R78" i="36"/>
  <c r="O76" i="36"/>
  <c r="O44" i="36"/>
  <c r="O43" i="36"/>
  <c r="O42" i="36"/>
  <c r="R40" i="36"/>
  <c r="O79" i="40"/>
  <c r="O125" i="39"/>
  <c r="R78" i="39"/>
  <c r="O76" i="39"/>
  <c r="O43" i="39"/>
  <c r="O130" i="36"/>
  <c r="O127" i="36"/>
  <c r="O79" i="36"/>
  <c r="O78" i="36"/>
  <c r="R43" i="36"/>
  <c r="P7" i="36"/>
  <c r="R129" i="35"/>
  <c r="R127" i="35"/>
  <c r="O125" i="35"/>
  <c r="R75" i="35"/>
  <c r="O43" i="35"/>
  <c r="R41" i="35"/>
  <c r="R44" i="40"/>
  <c r="O42" i="40"/>
  <c r="P7" i="40"/>
  <c r="R128" i="39"/>
  <c r="O125" i="36"/>
  <c r="O80" i="36"/>
  <c r="R44" i="36"/>
  <c r="M7" i="36"/>
  <c r="O129" i="35"/>
  <c r="O127" i="35"/>
  <c r="R77" i="40"/>
  <c r="O75" i="40"/>
  <c r="O80" i="39"/>
  <c r="R41" i="39"/>
  <c r="O39" i="39"/>
  <c r="R128" i="36"/>
  <c r="R76" i="36"/>
  <c r="O75" i="36"/>
  <c r="R39" i="36"/>
  <c r="R130" i="35"/>
  <c r="R128" i="35"/>
  <c r="R126" i="35"/>
  <c r="R125" i="35"/>
  <c r="R40" i="40"/>
  <c r="O130" i="35"/>
  <c r="O126" i="35"/>
  <c r="R44" i="35"/>
  <c r="R43" i="35"/>
  <c r="R42" i="35"/>
  <c r="R39" i="35"/>
  <c r="M7" i="35"/>
  <c r="R128" i="34"/>
  <c r="O127" i="34"/>
  <c r="O125" i="34"/>
  <c r="O75" i="34"/>
  <c r="N75" i="34" s="1"/>
  <c r="N205" i="34" s="1"/>
  <c r="O39" i="34"/>
  <c r="N39" i="34" s="1"/>
  <c r="N189" i="34" s="1"/>
  <c r="P7" i="34"/>
  <c r="R77" i="36"/>
  <c r="O77" i="35"/>
  <c r="P7" i="35"/>
  <c r="O130" i="34"/>
  <c r="O126" i="34"/>
  <c r="O42" i="34"/>
  <c r="O41" i="34"/>
  <c r="N41" i="34" s="1"/>
  <c r="N191" i="34" s="1"/>
  <c r="R80" i="35"/>
  <c r="R79" i="35"/>
  <c r="R78" i="35"/>
  <c r="R77" i="35"/>
  <c r="R76" i="35"/>
  <c r="O41" i="35"/>
  <c r="O40" i="35"/>
  <c r="R129" i="34"/>
  <c r="O128" i="34"/>
  <c r="O78" i="35"/>
  <c r="O75" i="35"/>
  <c r="O80" i="34"/>
  <c r="O127" i="39"/>
  <c r="R42" i="36"/>
  <c r="O41" i="36"/>
  <c r="O40" i="36"/>
  <c r="O128" i="35"/>
  <c r="O44" i="35"/>
  <c r="O42" i="35"/>
  <c r="O39" i="35"/>
  <c r="R130" i="34"/>
  <c r="O129" i="34"/>
  <c r="R126" i="34"/>
  <c r="R125" i="34"/>
  <c r="R80" i="34"/>
  <c r="R79" i="34"/>
  <c r="R78" i="34"/>
  <c r="R77" i="34"/>
  <c r="Q77" i="34" s="1"/>
  <c r="Q207" i="34" s="1"/>
  <c r="R76" i="34"/>
  <c r="Q76" i="34" s="1"/>
  <c r="Q206" i="34" s="1"/>
  <c r="R75" i="34"/>
  <c r="Q75" i="34" s="1"/>
  <c r="Q205" i="34" s="1"/>
  <c r="R44" i="34"/>
  <c r="R43" i="34"/>
  <c r="R42" i="34"/>
  <c r="R41" i="34"/>
  <c r="Q41" i="34" s="1"/>
  <c r="Q191" i="34" s="1"/>
  <c r="R40" i="34"/>
  <c r="Q40" i="34" s="1"/>
  <c r="Q190" i="34" s="1"/>
  <c r="R39" i="34"/>
  <c r="Q39" i="34" s="1"/>
  <c r="Q189" i="34" s="1"/>
  <c r="M7" i="34"/>
  <c r="O128" i="40"/>
  <c r="O79" i="35"/>
  <c r="R127" i="34"/>
  <c r="O79" i="34"/>
  <c r="O76" i="34"/>
  <c r="N76" i="34" s="1"/>
  <c r="N206" i="34" s="1"/>
  <c r="O44" i="34"/>
  <c r="O43" i="34"/>
  <c r="O80" i="35"/>
  <c r="O76" i="35"/>
  <c r="R40" i="35"/>
  <c r="O78" i="34"/>
  <c r="O77" i="34"/>
  <c r="N77" i="34" s="1"/>
  <c r="N207" i="34" s="1"/>
  <c r="O40" i="34"/>
  <c r="N40" i="34" s="1"/>
  <c r="N190" i="34" s="1"/>
  <c r="S25" i="35"/>
  <c r="S100" i="35"/>
  <c r="S142" i="35"/>
  <c r="S159" i="35"/>
  <c r="AA120" i="16"/>
  <c r="U104" i="16"/>
  <c r="U63" i="16"/>
  <c r="Y7" i="16"/>
  <c r="V7" i="16"/>
  <c r="X120" i="16"/>
  <c r="S7" i="16"/>
  <c r="U120" i="16"/>
  <c r="AA104" i="16"/>
  <c r="AA63" i="16"/>
  <c r="X104" i="16"/>
  <c r="X63" i="16"/>
  <c r="R80" i="16"/>
  <c r="O77" i="16"/>
  <c r="R42" i="16"/>
  <c r="R129" i="16"/>
  <c r="R127" i="16"/>
  <c r="R125" i="16"/>
  <c r="O80" i="16"/>
  <c r="O75" i="16"/>
  <c r="R39" i="16"/>
  <c r="O130" i="16"/>
  <c r="O129" i="16"/>
  <c r="O127" i="16"/>
  <c r="R79" i="16"/>
  <c r="R76" i="16"/>
  <c r="R44" i="16"/>
  <c r="O42" i="16"/>
  <c r="P7" i="16"/>
  <c r="O128" i="16"/>
  <c r="O126" i="16"/>
  <c r="O125" i="16"/>
  <c r="O79" i="16"/>
  <c r="O76" i="16"/>
  <c r="R41" i="16"/>
  <c r="O39" i="16"/>
  <c r="O44" i="16"/>
  <c r="R40" i="16"/>
  <c r="R130" i="16"/>
  <c r="R128" i="16"/>
  <c r="R126" i="16"/>
  <c r="R78" i="16"/>
  <c r="R43" i="16"/>
  <c r="O41" i="16"/>
  <c r="M7" i="16"/>
  <c r="O78" i="16"/>
  <c r="O40" i="16"/>
  <c r="R77" i="16"/>
  <c r="R75" i="16"/>
  <c r="O43" i="16"/>
  <c r="J7" i="16"/>
  <c r="M152" i="35" l="1"/>
  <c r="M159" i="35"/>
  <c r="M25" i="35"/>
  <c r="M59" i="35"/>
  <c r="M116" i="35"/>
  <c r="M142" i="35"/>
  <c r="M100" i="35"/>
  <c r="P159" i="40"/>
  <c r="P116" i="40"/>
  <c r="P142" i="40"/>
  <c r="P59" i="40"/>
  <c r="P25" i="40"/>
  <c r="P100" i="40"/>
  <c r="P152" i="40"/>
  <c r="V116" i="35"/>
  <c r="V152" i="35"/>
  <c r="V25" i="35"/>
  <c r="V159" i="35"/>
  <c r="V59" i="35"/>
  <c r="V142" i="35"/>
  <c r="V100" i="35"/>
  <c r="S59" i="39"/>
  <c r="S159" i="39"/>
  <c r="S100" i="39"/>
  <c r="S116" i="39"/>
  <c r="S25" i="39"/>
  <c r="S142" i="39"/>
  <c r="S152" i="39"/>
  <c r="S159" i="40"/>
  <c r="S142" i="40"/>
  <c r="S25" i="40"/>
  <c r="S116" i="40"/>
  <c r="S59" i="40"/>
  <c r="S100" i="40"/>
  <c r="S152" i="40"/>
  <c r="J100" i="34"/>
  <c r="J59" i="34"/>
  <c r="J159" i="34"/>
  <c r="J152" i="34"/>
  <c r="J25" i="34"/>
  <c r="J116" i="34"/>
  <c r="J142" i="34"/>
  <c r="G159" i="16"/>
  <c r="G152" i="16"/>
  <c r="G100" i="16"/>
  <c r="G59" i="16"/>
  <c r="G142" i="16"/>
  <c r="G116" i="16"/>
  <c r="G25" i="16"/>
  <c r="J159" i="40"/>
  <c r="J59" i="40"/>
  <c r="J25" i="40"/>
  <c r="J116" i="40"/>
  <c r="J152" i="40"/>
  <c r="J142" i="40"/>
  <c r="J100" i="40"/>
  <c r="P25" i="36"/>
  <c r="P161" i="36"/>
  <c r="P142" i="36"/>
  <c r="P100" i="36"/>
  <c r="P116" i="36"/>
  <c r="P59" i="36"/>
  <c r="P154" i="36"/>
  <c r="M25" i="39"/>
  <c r="M100" i="39"/>
  <c r="M159" i="39"/>
  <c r="M152" i="39"/>
  <c r="M59" i="39"/>
  <c r="M116" i="39"/>
  <c r="M142" i="39"/>
  <c r="P152" i="39"/>
  <c r="P159" i="39"/>
  <c r="P59" i="39"/>
  <c r="P116" i="39"/>
  <c r="P142" i="39"/>
  <c r="P25" i="39"/>
  <c r="P100" i="39"/>
  <c r="V159" i="34"/>
  <c r="V59" i="34"/>
  <c r="V25" i="34"/>
  <c r="V152" i="34"/>
  <c r="V142" i="34"/>
  <c r="V100" i="34"/>
  <c r="V116" i="34"/>
  <c r="S161" i="36"/>
  <c r="S59" i="36"/>
  <c r="S25" i="36"/>
  <c r="S154" i="36"/>
  <c r="Y159" i="35"/>
  <c r="Y25" i="35"/>
  <c r="Y59" i="35"/>
  <c r="Y152" i="35"/>
  <c r="Y142" i="35"/>
  <c r="Y116" i="35"/>
  <c r="Y100" i="35"/>
  <c r="V161" i="36"/>
  <c r="V154" i="36"/>
  <c r="V25" i="36"/>
  <c r="V59" i="36"/>
  <c r="Y59" i="36"/>
  <c r="Y161" i="36"/>
  <c r="Y154" i="36"/>
  <c r="Y25" i="36"/>
  <c r="S142" i="36"/>
  <c r="V100" i="36"/>
  <c r="G59" i="35"/>
  <c r="G25" i="35"/>
  <c r="G100" i="35"/>
  <c r="G159" i="35"/>
  <c r="G142" i="35"/>
  <c r="G116" i="35"/>
  <c r="G152" i="35"/>
  <c r="G25" i="34"/>
  <c r="G100" i="34"/>
  <c r="G116" i="34"/>
  <c r="G152" i="34"/>
  <c r="G59" i="34"/>
  <c r="G159" i="34"/>
  <c r="G142" i="34"/>
  <c r="J152" i="39"/>
  <c r="J59" i="39"/>
  <c r="J142" i="39"/>
  <c r="J116" i="39"/>
  <c r="J100" i="39"/>
  <c r="J159" i="39"/>
  <c r="J25" i="39"/>
  <c r="M25" i="34"/>
  <c r="M116" i="34"/>
  <c r="M152" i="34"/>
  <c r="M159" i="34"/>
  <c r="M59" i="34"/>
  <c r="M142" i="34"/>
  <c r="M100" i="34"/>
  <c r="P59" i="34"/>
  <c r="P116" i="34"/>
  <c r="P25" i="34"/>
  <c r="P142" i="34"/>
  <c r="P159" i="34"/>
  <c r="P100" i="34"/>
  <c r="P152" i="34"/>
  <c r="M59" i="40"/>
  <c r="M142" i="40"/>
  <c r="M100" i="40"/>
  <c r="M116" i="40"/>
  <c r="M25" i="40"/>
  <c r="M159" i="40"/>
  <c r="M152" i="40"/>
  <c r="Y152" i="34"/>
  <c r="Y159" i="34"/>
  <c r="Y25" i="34"/>
  <c r="Y59" i="34"/>
  <c r="Y116" i="34"/>
  <c r="Y100" i="34"/>
  <c r="Y142" i="34"/>
  <c r="Y142" i="36"/>
  <c r="S116" i="36"/>
  <c r="Y116" i="40"/>
  <c r="Y159" i="40"/>
  <c r="Y142" i="40"/>
  <c r="Y59" i="40"/>
  <c r="Y100" i="40"/>
  <c r="Y25" i="40"/>
  <c r="Y152" i="40"/>
  <c r="V159" i="39"/>
  <c r="V59" i="39"/>
  <c r="V152" i="39"/>
  <c r="V100" i="39"/>
  <c r="V25" i="39"/>
  <c r="V142" i="39"/>
  <c r="V116" i="39"/>
  <c r="G59" i="36"/>
  <c r="G116" i="36"/>
  <c r="G142" i="36"/>
  <c r="G100" i="36"/>
  <c r="G25" i="36"/>
  <c r="G161" i="36"/>
  <c r="G154" i="36"/>
  <c r="J59" i="36"/>
  <c r="J161" i="36"/>
  <c r="J100" i="36"/>
  <c r="J116" i="36"/>
  <c r="J154" i="36"/>
  <c r="J142" i="36"/>
  <c r="J25" i="36"/>
  <c r="G159" i="40"/>
  <c r="G25" i="40"/>
  <c r="G152" i="40"/>
  <c r="G59" i="40"/>
  <c r="G100" i="40"/>
  <c r="G116" i="40"/>
  <c r="G117" i="40" s="1"/>
  <c r="G165" i="40" s="1"/>
  <c r="G142" i="40"/>
  <c r="G143" i="40" s="1"/>
  <c r="G167" i="40" s="1"/>
  <c r="P152" i="35"/>
  <c r="P159" i="35"/>
  <c r="P116" i="35"/>
  <c r="P59" i="35"/>
  <c r="P25" i="35"/>
  <c r="P100" i="35"/>
  <c r="P142" i="35"/>
  <c r="M116" i="36"/>
  <c r="M142" i="36"/>
  <c r="M25" i="36"/>
  <c r="M154" i="36"/>
  <c r="G155" i="36" s="1"/>
  <c r="G170" i="36" s="1"/>
  <c r="M161" i="36"/>
  <c r="G162" i="36" s="1"/>
  <c r="G171" i="36" s="1"/>
  <c r="M100" i="36"/>
  <c r="M59" i="36"/>
  <c r="S25" i="34"/>
  <c r="S59" i="34"/>
  <c r="S100" i="34"/>
  <c r="S116" i="34"/>
  <c r="S159" i="34"/>
  <c r="S152" i="34"/>
  <c r="S142" i="34"/>
  <c r="Y100" i="39"/>
  <c r="Y159" i="39"/>
  <c r="Y25" i="39"/>
  <c r="Y116" i="39"/>
  <c r="Y142" i="39"/>
  <c r="Y59" i="39"/>
  <c r="Y152" i="39"/>
  <c r="V116" i="40"/>
  <c r="V159" i="40"/>
  <c r="V59" i="40"/>
  <c r="V152" i="40"/>
  <c r="V100" i="40"/>
  <c r="V142" i="40"/>
  <c r="V25" i="40"/>
  <c r="Y116" i="36"/>
  <c r="J59" i="35"/>
  <c r="J116" i="35"/>
  <c r="J159" i="35"/>
  <c r="J152" i="35"/>
  <c r="J142" i="35"/>
  <c r="J25" i="35"/>
  <c r="J100" i="35"/>
  <c r="G159" i="39"/>
  <c r="G160" i="39" s="1"/>
  <c r="G169" i="39" s="1"/>
  <c r="G100" i="39"/>
  <c r="G116" i="39"/>
  <c r="G59" i="39"/>
  <c r="G25" i="39"/>
  <c r="G142" i="39"/>
  <c r="G143" i="39" s="1"/>
  <c r="G167" i="39" s="1"/>
  <c r="G152" i="39"/>
  <c r="S152" i="35"/>
  <c r="J59" i="16"/>
  <c r="J142" i="16"/>
  <c r="J100" i="16"/>
  <c r="S100" i="16"/>
  <c r="S142" i="16"/>
  <c r="S59" i="16"/>
  <c r="M59" i="16"/>
  <c r="M142" i="16"/>
  <c r="M100" i="16"/>
  <c r="P59" i="16"/>
  <c r="P100" i="16"/>
  <c r="P142" i="16"/>
  <c r="V142" i="16"/>
  <c r="V59" i="16"/>
  <c r="V100" i="16"/>
  <c r="Y59" i="16"/>
  <c r="Y142" i="16"/>
  <c r="Y100" i="16"/>
  <c r="V116" i="16"/>
  <c r="V159" i="16"/>
  <c r="V25" i="16"/>
  <c r="V152" i="16"/>
  <c r="J25" i="16"/>
  <c r="J159" i="16"/>
  <c r="J152" i="16"/>
  <c r="J116" i="16"/>
  <c r="M152" i="16"/>
  <c r="M116" i="16"/>
  <c r="M25" i="16"/>
  <c r="M159" i="16"/>
  <c r="S25" i="16"/>
  <c r="S152" i="16"/>
  <c r="S159" i="16"/>
  <c r="S116" i="16"/>
  <c r="P159" i="16"/>
  <c r="P116" i="16"/>
  <c r="P25" i="16"/>
  <c r="P152" i="16"/>
  <c r="Y159" i="16"/>
  <c r="Y116" i="16"/>
  <c r="Y152" i="16"/>
  <c r="Y25" i="16"/>
  <c r="G101" i="36" l="1"/>
  <c r="G166" i="36" s="1"/>
  <c r="G117" i="36"/>
  <c r="G167" i="36" s="1"/>
  <c r="G153" i="34"/>
  <c r="G168" i="34" s="1"/>
  <c r="G60" i="39"/>
  <c r="G163" i="39" s="1"/>
  <c r="G26" i="39"/>
  <c r="G162" i="39" s="1"/>
  <c r="G143" i="35"/>
  <c r="G167" i="35" s="1"/>
  <c r="G153" i="35"/>
  <c r="G168" i="35" s="1"/>
  <c r="G153" i="40"/>
  <c r="G168" i="40" s="1"/>
  <c r="G101" i="40"/>
  <c r="G164" i="40" s="1"/>
  <c r="G117" i="34"/>
  <c r="G165" i="34" s="1"/>
  <c r="G143" i="34"/>
  <c r="G167" i="34" s="1"/>
  <c r="G153" i="39"/>
  <c r="G168" i="39" s="1"/>
  <c r="G60" i="35"/>
  <c r="G163" i="35" s="1"/>
  <c r="G117" i="35"/>
  <c r="G165" i="35" s="1"/>
  <c r="G26" i="40"/>
  <c r="G162" i="40" s="1"/>
  <c r="G160" i="34"/>
  <c r="G169" i="34" s="1"/>
  <c r="G101" i="34"/>
  <c r="G164" i="34" s="1"/>
  <c r="G160" i="35"/>
  <c r="G169" i="35" s="1"/>
  <c r="G60" i="36"/>
  <c r="G165" i="36" s="1"/>
  <c r="G26" i="36"/>
  <c r="G164" i="36" s="1"/>
  <c r="G160" i="40"/>
  <c r="G169" i="40" s="1"/>
  <c r="G143" i="36"/>
  <c r="G169" i="36" s="1"/>
  <c r="G60" i="40"/>
  <c r="G163" i="40" s="1"/>
  <c r="G60" i="34"/>
  <c r="G163" i="34" s="1"/>
  <c r="G26" i="34"/>
  <c r="G162" i="34" s="1"/>
  <c r="G117" i="39"/>
  <c r="G165" i="39" s="1"/>
  <c r="G101" i="39"/>
  <c r="G164" i="39" s="1"/>
  <c r="G101" i="35"/>
  <c r="G164" i="35" s="1"/>
  <c r="G26" i="35"/>
  <c r="G162" i="35" s="1"/>
  <c r="G160" i="16"/>
  <c r="G169" i="16" s="1"/>
  <c r="G26" i="16"/>
  <c r="G162" i="16" s="1"/>
  <c r="G60" i="16"/>
  <c r="G163" i="16" s="1"/>
  <c r="G117" i="16"/>
  <c r="G165" i="16" s="1"/>
  <c r="G101" i="16"/>
  <c r="G164" i="16" s="1"/>
  <c r="G153" i="16"/>
  <c r="G168" i="16" s="1"/>
  <c r="G143" i="16"/>
  <c r="G167" i="16" s="1"/>
  <c r="G168" i="36" l="1"/>
  <c r="G173" i="36" s="1"/>
  <c r="G166" i="40"/>
  <c r="G171" i="40" s="1"/>
  <c r="G166" i="34"/>
  <c r="G171" i="34" s="1"/>
  <c r="G166" i="35"/>
  <c r="G171" i="35" s="1"/>
  <c r="G166" i="39"/>
  <c r="G171" i="39" s="1"/>
  <c r="G166" i="16"/>
  <c r="G171" i="16" s="1"/>
  <c r="G175" i="16" s="1"/>
  <c r="G175" i="35" l="1"/>
  <c r="G173" i="35"/>
  <c r="G177" i="35" s="1"/>
  <c r="C16" i="14" s="1"/>
  <c r="G173" i="40"/>
  <c r="G175" i="40"/>
  <c r="G177" i="40" s="1"/>
  <c r="C24" i="14" s="1"/>
  <c r="G175" i="34"/>
  <c r="G173" i="34"/>
  <c r="G177" i="34" s="1"/>
  <c r="C12" i="14" s="1"/>
  <c r="G173" i="39"/>
  <c r="G175" i="39"/>
  <c r="G177" i="39" s="1"/>
  <c r="C28" i="14" s="1"/>
  <c r="G177" i="36"/>
  <c r="G175" i="36"/>
  <c r="G179" i="36" s="1"/>
  <c r="C20" i="14" s="1"/>
  <c r="G173" i="16"/>
  <c r="G177" i="16" s="1"/>
  <c r="C8" i="14" s="1"/>
  <c r="C32" i="14" l="1"/>
  <c r="D24" i="14"/>
  <c r="E24" i="14" s="1"/>
  <c r="F24" i="14" s="1"/>
  <c r="D12" i="14" l="1"/>
  <c r="E12" i="14" s="1"/>
  <c r="D20" i="14"/>
  <c r="D28" i="14"/>
  <c r="D16" i="14" l="1"/>
  <c r="E16" i="14" s="1"/>
  <c r="F16" i="14" s="1"/>
  <c r="E28" i="14"/>
  <c r="F28" i="14" s="1"/>
  <c r="F12" i="14"/>
  <c r="E20" i="14"/>
  <c r="F20" i="14" l="1"/>
  <c r="D8" i="14"/>
  <c r="D32" i="14" s="1"/>
  <c r="E8" i="14" l="1"/>
  <c r="E32" i="14" s="1"/>
  <c r="F8" i="14" l="1"/>
  <c r="F32" i="14" s="1"/>
</calcChain>
</file>

<file path=xl/sharedStrings.xml><?xml version="1.0" encoding="utf-8"?>
<sst xmlns="http://schemas.openxmlformats.org/spreadsheetml/2006/main" count="2906" uniqueCount="775">
  <si>
    <t>G</t>
  </si>
  <si>
    <t xml:space="preserve">  </t>
  </si>
  <si>
    <t>∑ Q i</t>
  </si>
  <si>
    <t>V*P*G*ΣQ</t>
  </si>
  <si>
    <t>PROGETTAZIONE</t>
  </si>
  <si>
    <t>QbI.01</t>
  </si>
  <si>
    <t>Pianificazione</t>
  </si>
  <si>
    <t xml:space="preserve">Compenso al netto di spese ed oneri CNPAIA </t>
  </si>
  <si>
    <t>EDILIZIA</t>
  </si>
  <si>
    <t>IDRAULICA</t>
  </si>
  <si>
    <t>STRUTTURE</t>
  </si>
  <si>
    <t>TERRITORIO E URBANISTICA</t>
  </si>
  <si>
    <t>TAVOLA Z-1 “CATEGORIE DELLE OPERE - PARAMETRO DEL GRADO DI COMPLESSITA’ – CLASSIFICAZIONE DEI SERVIZI E CORRISPONDENZE”</t>
  </si>
  <si>
    <t>Corrispondenze</t>
  </si>
  <si>
    <t>IDENTIFICAZIONE DELLE OPERE</t>
  </si>
  <si>
    <t>Residenza</t>
  </si>
  <si>
    <t>Sanità, Istruzione, Ricerca</t>
  </si>
  <si>
    <r>
      <rPr>
        <sz val="6"/>
        <rFont val="Arial"/>
        <family val="2"/>
      </rPr>
      <t>Edifici rurali per l'attività agricola con corredi tecnici di tipo semplice (quali tettoie, depositi e ricoveri) - Edifici industriali o artigianali di importanza costruttiva corrente con corredi tecnici di base.</t>
    </r>
  </si>
  <si>
    <r>
      <rPr>
        <sz val="6"/>
        <rFont val="Arial"/>
        <family val="2"/>
      </rPr>
      <t>Edifici rurali per l'attività agricola con corredi tecnici di tipo complesso - Edifici industriali o artigianali con organizzazione e corredi tecnici di tipo complesso.</t>
    </r>
  </si>
  <si>
    <r>
      <rPr>
        <sz val="6"/>
        <rFont val="Arial"/>
        <family val="2"/>
      </rPr>
      <t>Ostelli, Pensioni, Case albergo – Ristoranti - Motel e stazioni di servizio - negozi - mercati coperti di tipo semplice</t>
    </r>
  </si>
  <si>
    <r>
      <rPr>
        <sz val="6"/>
        <rFont val="Arial"/>
        <family val="2"/>
      </rPr>
      <t>Alberghi, Villaggi turistici - Mercati e Centri commerciali complessi</t>
    </r>
  </si>
  <si>
    <r>
      <rPr>
        <sz val="6"/>
        <rFont val="Arial"/>
        <family val="2"/>
      </rPr>
      <t>Edifici, pertinenze, autorimesse semplici, senza particolari esigenze tecniche. Edifici provvisori di modesta importanza</t>
    </r>
  </si>
  <si>
    <r>
      <rPr>
        <sz val="6"/>
        <rFont val="Arial"/>
        <family val="2"/>
      </rPr>
      <t>Edilizia residenziale privata e pubblica di tipo corrente con costi di costruzione nella media di mercato e con tipologie standardizzate.</t>
    </r>
  </si>
  <si>
    <r>
      <rPr>
        <sz val="6"/>
        <rFont val="Arial"/>
        <family val="2"/>
      </rPr>
      <t>Edifici residenziali di tipo pregiato con costi di costruzione eccedenti la media di mercato e con tipologie diversificate.</t>
    </r>
  </si>
  <si>
    <r>
      <rPr>
        <sz val="6"/>
        <rFont val="Arial"/>
        <family val="2"/>
      </rPr>
      <t>Sede Azienda Sanitaria, Distretto sanitario, Ambulatori di base. Asilo Nido, Scuola Materna, Scuola elementare, Scuole secondarie di primo grado fino a 24 classi, Scuole secondarie di secondo grado fino a 25 classi</t>
    </r>
  </si>
  <si>
    <r>
      <rPr>
        <sz val="6"/>
        <rFont val="Arial"/>
        <family val="2"/>
      </rPr>
      <t>Scuole secondarie di primo grado oltre 24 classi-Istituti scolastici superiori oltre 25 classi- Case di cura</t>
    </r>
  </si>
  <si>
    <r>
      <rPr>
        <sz val="6"/>
        <rFont val="Arial"/>
        <family val="2"/>
      </rPr>
      <t>Poliambulatori, Ospedali, Istituti di ricerca, Centri di riabilitazione, Poli scolastici, Università, Accademie, Istituti di ricerca universitaria</t>
    </r>
  </si>
  <si>
    <r>
      <rPr>
        <sz val="6"/>
        <rFont val="Arial"/>
        <family val="2"/>
      </rPr>
      <t>Padiglioni provvisori per esposizioni - Costruzioni relative ad opere cimiteriali di tipo normale (colombari, ossari, loculari, edicole funerarie con caratteristiche costruttive semplici), Case parrocchiali, Oratori - Stabilimenti balneari - Aree ed attrezzature per lo sport all'aperto, Campo sportivo e servizi annessi, di tipo semplice</t>
    </r>
  </si>
  <si>
    <r>
      <rPr>
        <sz val="6"/>
        <rFont val="Arial"/>
        <family val="2"/>
      </rPr>
      <t>Aree ed attrezzature per lo sport all'aperto, Campo sportivo e servizi annessi, di tipo complesso- Palestre e piscine coperte</t>
    </r>
  </si>
  <si>
    <r>
      <rPr>
        <sz val="6"/>
        <rFont val="Arial"/>
        <family val="2"/>
      </rPr>
      <t>Biblioteca, Cinema, Teatro, Pinacoteca, Centro Culturale, Sede congressuale, Auditorium, Museo, Galleria d'arte, Discoteca, Studio radiofonico o televisivo o di produzione cinematografica - Opere cimiteriali di tipo monumentale, Monumenti commemorativi, Palasport, Stadio, Chiese</t>
    </r>
  </si>
  <si>
    <r>
      <rPr>
        <sz val="6"/>
        <rFont val="Arial"/>
        <family val="2"/>
      </rPr>
      <t>Edifici provvisori di modesta importanza a servizio di caserme</t>
    </r>
  </si>
  <si>
    <r>
      <rPr>
        <sz val="6"/>
        <rFont val="Arial"/>
        <family val="2"/>
      </rPr>
      <t>Caserme con corredi tecnici di importanza corrente</t>
    </r>
  </si>
  <si>
    <r>
      <rPr>
        <sz val="6"/>
        <rFont val="Arial"/>
        <family val="2"/>
      </rPr>
      <t>Sedi ed Uffici di Società ed Enti, Sedi ed Uffici comunali, Sedi ed Uffici provinciali, Sedi ed Uffici regionali, Sedi ed Uffici ministeriali, Pretura, Tribunale, Palazzo di giustizia, Penitenziari, Caserme con corredi tecnici di importanza maggiore, Questura</t>
    </r>
  </si>
  <si>
    <r>
      <rPr>
        <sz val="6"/>
        <rFont val="Arial"/>
        <family val="2"/>
      </rPr>
      <t>Verde  ed opere di arredo urbano improntate a grande semplicità, pertinenziali agli edifici ed alla viabilità, Campeggi e simili</t>
    </r>
  </si>
  <si>
    <r>
      <rPr>
        <sz val="6"/>
        <rFont val="Arial"/>
        <family val="2"/>
      </rPr>
      <t>Arredamenti con elementi acquistati dal mercato, Giardini, Parchi gioco, Piazze e spazi pubblici all’aperto</t>
    </r>
  </si>
  <si>
    <r>
      <rPr>
        <sz val="6"/>
        <rFont val="Arial"/>
        <family val="2"/>
      </rPr>
      <t>Arredamenti con elementi singolari, Parchi urbani, Parchi ludici attrezzati, Giardini e piazze storiche, Opere di riqualificazione paesaggistica e ambientale di aree urbane.</t>
    </r>
  </si>
  <si>
    <r>
      <rPr>
        <sz val="6"/>
        <rFont val="Arial"/>
        <family val="2"/>
      </rPr>
      <t>Interventi di manutenzione straordinaria, ristrutturazione, riqualificazione, su edifici e manufatti esistenti</t>
    </r>
  </si>
  <si>
    <r>
      <rPr>
        <sz val="6"/>
        <rFont val="Arial"/>
        <family val="2"/>
      </rPr>
      <t>Interventi di manutenzione, restauro, risanamento conservativo, riqualificazione, su edifici e manufatti di interesse storico artistico soggetti</t>
    </r>
  </si>
  <si>
    <r>
      <rPr>
        <sz val="6"/>
        <rFont val="Arial"/>
        <family val="2"/>
      </rPr>
      <t>Strutture o parti di strutture in cemento armato, non soggette ad azioni sismiche - riparazione o intervento locale - Verifiche strutturali  relative - Ponteggi, centinature e strutture provvisionali di durata inferiore a due anni</t>
    </r>
  </si>
  <si>
    <r>
      <rPr>
        <sz val="6"/>
        <rFont val="Arial"/>
        <family val="2"/>
      </rPr>
      <t>Strutture o parti di strutture in cemento armato - Verifiche strutturali relative - Ponteggi, centinature e strutture provvisionali di durata superiore a due anni.</t>
    </r>
  </si>
  <si>
    <r>
      <rPr>
        <sz val="6"/>
        <rFont val="Arial"/>
        <family val="2"/>
      </rPr>
      <t>Strutture o parti di strutture in  muratura, legno, metallo - Verifiche strutturali relative - Consolidamento delle opere di fondazione di manufatti dissestati - Ponti,  Paratie e tiranti, Consolidamento di pendii e di fronti rocciosi ed opere connesse, di tipo corrente -  Verifiche strutturali relative.</t>
    </r>
  </si>
  <si>
    <r>
      <rPr>
        <sz val="6"/>
        <rFont val="Arial"/>
        <family val="2"/>
      </rPr>
      <t>Dighe, Conche, Elevatori, Opere di ritenuta  e di difesa, rilevati, colmate. Gallerie, Opere sotterranee e subacquee, Fondazioni speciali.</t>
    </r>
  </si>
  <si>
    <r>
      <rPr>
        <sz val="6"/>
        <rFont val="Arial"/>
        <family val="2"/>
      </rPr>
      <t>Impianti  per l'approvvigionamento, la preparazione e la distribuzione di acqua nell'interno di edifici o per scopi industriali - Impianti sanitari - Impianti di fognatura domestica od industriale ed opere relative al trattamento delle acque di rifiuto - Reti di distribuzione di combustibili liquidi o gassosi - Impianti per la distribuzione dell’aria compressa del vuoto e di gas medicali - Impianti e reti antincendio</t>
    </r>
  </si>
  <si>
    <r>
      <rPr>
        <sz val="6"/>
        <rFont val="Arial"/>
        <family val="2"/>
      </rPr>
      <t>Impianti di riscaldamento - Impianto di raffrescamento, climatizzazione, trattamento dell’aria - Impianti meccanici di distribuzione fluidi - Impianto solare termico</t>
    </r>
  </si>
  <si>
    <r>
      <rPr>
        <sz val="6"/>
        <rFont val="Arial"/>
        <family val="2"/>
      </rPr>
      <t>Impianti elettrici in genere, impianti di illuminazione, telefonici, di rivelazione incendi, fotovoltaici, a corredo di edifici e costruzioni di importanza corrente - singole apparecchiature per laboratori e impianti pilota di tipo semplice</t>
    </r>
  </si>
  <si>
    <r>
      <rPr>
        <sz val="6"/>
        <rFont val="Arial"/>
        <family val="2"/>
      </rPr>
      <t>Impianti elettrici in genere, impianti di illuminazione, telefonici, di sicurezza , di rivelazione incendi , fotovoltaici, a corredo di edifici e costruzioni complessi - cablaggi strutturati - impianti in fibra ottica - singole apparecchiature per laboratori e impianti pilota di tipo complesso</t>
    </r>
  </si>
  <si>
    <r>
      <rPr>
        <sz val="6"/>
        <rFont val="Arial"/>
        <family val="2"/>
      </rPr>
      <t>Depositi e discariche senza trattamento dei rifiuti.</t>
    </r>
  </si>
  <si>
    <r>
      <rPr>
        <sz val="6"/>
        <rFont val="Arial"/>
        <family val="2"/>
      </rPr>
      <t>Impianti per le industrie molitorie, cartarie, alimentari, delle fibre tessili naturali, del legno, del cuoio e simili.</t>
    </r>
  </si>
  <si>
    <t>DM 18/11/1971</t>
  </si>
  <si>
    <t>DM 232/1991</t>
  </si>
  <si>
    <r>
      <rPr>
        <b/>
        <sz val="8"/>
        <rFont val="Arial"/>
        <family val="2"/>
      </rPr>
      <t>DESTINAZIONE FUNZIONALE</t>
    </r>
  </si>
  <si>
    <r>
      <rPr>
        <b/>
        <sz val="8"/>
        <rFont val="Arial"/>
        <family val="2"/>
      </rPr>
      <t>ID.
Opere</t>
    </r>
  </si>
  <si>
    <r>
      <rPr>
        <b/>
        <sz val="8"/>
        <rFont val="Arial"/>
        <family val="2"/>
      </rPr>
      <t>Gradi
di complessità</t>
    </r>
  </si>
  <si>
    <r>
      <rPr>
        <b/>
        <sz val="8"/>
        <rFont val="Arial"/>
        <family val="2"/>
      </rPr>
      <t>l.143/49
Classi e categorie</t>
    </r>
  </si>
  <si>
    <t>Insediamenti Produttivi Agricoltura-Industria- Artigianato</t>
  </si>
  <si>
    <t>E.01</t>
  </si>
  <si>
    <t>I/a I/b</t>
  </si>
  <si>
    <t>I/b</t>
  </si>
  <si>
    <t>E.02</t>
  </si>
  <si>
    <t>I/c</t>
  </si>
  <si>
    <t>Industria Alberghiera, Turismo e Commercio e Servizi per la Mobilità</t>
  </si>
  <si>
    <t>E.03</t>
  </si>
  <si>
    <t>E.04</t>
  </si>
  <si>
    <t>I/d</t>
  </si>
  <si>
    <t>E.05</t>
  </si>
  <si>
    <t>E.06</t>
  </si>
  <si>
    <t>E.07</t>
  </si>
  <si>
    <t>E.08</t>
  </si>
  <si>
    <t>E.09</t>
  </si>
  <si>
    <t>E.10</t>
  </si>
  <si>
    <t>Cultura, Vita Sociale, Sport, Culto</t>
  </si>
  <si>
    <t>E.11</t>
  </si>
  <si>
    <t>E.12</t>
  </si>
  <si>
    <t>E.13</t>
  </si>
  <si>
    <t>Sedi amministrative, giudiziarie, delle forze dell'ordine</t>
  </si>
  <si>
    <t>E.14</t>
  </si>
  <si>
    <t>E.15</t>
  </si>
  <si>
    <t>E.16</t>
  </si>
  <si>
    <t>Arredi, Forniture, Aree esterne pertinenziali allestite</t>
  </si>
  <si>
    <t>E.17</t>
  </si>
  <si>
    <t>E.18</t>
  </si>
  <si>
    <t>E.19</t>
  </si>
  <si>
    <t>Edifici e manufatti esistenti</t>
  </si>
  <si>
    <t>E.20</t>
  </si>
  <si>
    <t>E.21</t>
  </si>
  <si>
    <t>E.22</t>
  </si>
  <si>
    <t>I/e</t>
  </si>
  <si>
    <t>Strutture, Opere infrastrutturali puntuali, non soggette ad azioni sismiche, ai sensi delle Norme Tecniche per le Costruzioni</t>
  </si>
  <si>
    <t>S.01</t>
  </si>
  <si>
    <t>I/f</t>
  </si>
  <si>
    <t>S.02</t>
  </si>
  <si>
    <t>IX/a</t>
  </si>
  <si>
    <t>III</t>
  </si>
  <si>
    <t>Strutture, Opere infrastrutturali puntuali</t>
  </si>
  <si>
    <t>S.03</t>
  </si>
  <si>
    <t>I/g</t>
  </si>
  <si>
    <t>S.04</t>
  </si>
  <si>
    <t>IX/b</t>
  </si>
  <si>
    <t>Strutture speciali</t>
  </si>
  <si>
    <t>S.05</t>
  </si>
  <si>
    <t>IX/b IX/c</t>
  </si>
  <si>
    <t>S.06</t>
  </si>
  <si>
    <t>I/g IX/c</t>
  </si>
  <si>
    <t>Impianti meccanici a fluido a servizio delle costruzioni</t>
  </si>
  <si>
    <t>IA.01</t>
  </si>
  <si>
    <t>III/a</t>
  </si>
  <si>
    <t>IA.02</t>
  </si>
  <si>
    <t>III/b</t>
  </si>
  <si>
    <t>Impianti elettrici e speciali a servizio delle costruzioni - Singole apparecchiature per laboratori e impianti pilota</t>
  </si>
  <si>
    <t>IA.03</t>
  </si>
  <si>
    <t>III/c</t>
  </si>
  <si>
    <t>IA.04</t>
  </si>
  <si>
    <t>Impianti industriali - Impianti pilota e impianti di depurazione con ridotte problematiche tecniche - Discariche inerti</t>
  </si>
  <si>
    <t>IB.04</t>
  </si>
  <si>
    <t>II/a</t>
  </si>
  <si>
    <t>IB.05</t>
  </si>
  <si>
    <t>II/b</t>
  </si>
  <si>
    <r>
      <rPr>
        <sz val="8"/>
        <rFont val="Arial"/>
        <family val="2"/>
      </rPr>
      <t>I/b</t>
    </r>
    <r>
      <rPr>
        <vertAlign val="superscript"/>
        <sz val="8"/>
        <rFont val="Arial"/>
        <family val="2"/>
      </rPr>
      <t>1</t>
    </r>
  </si>
  <si>
    <t>IMPIANTI (1)</t>
  </si>
  <si>
    <t>(1) Per quanto riguarda gli impianti a servizio dei manufatti edilizi e/o industriali, il loro importo va sommato a quello delle opere edili</t>
  </si>
  <si>
    <r>
      <rPr>
        <sz val="6"/>
        <rFont val="Arial"/>
        <family val="2"/>
      </rPr>
      <t>Impianti della industria chimica inorganica - Impianti della preparazione e distillazione dei combustibili - Impianti siderurgici - Officine meccaniche e laboratori - Cantieri navali - Fabbriche di cemento, calce, laterizi, vetrerie e ceramiche - Impianti per le industrie della fermentazione, chimico-alimentari e tintorie - Impianti termovalorizzatori e impianti di trattamento dei rifiuti - Impianti della industria chimica organica - Impianti della piccola industria chimica speciale - Impianti di metallurgia (esclusi quelli relativi al ferro) - Impianti per la preparazione ed il trattamento dei minerali per la sistemazione e coltivazione delle cave e miniere.</t>
    </r>
  </si>
  <si>
    <r>
      <rPr>
        <sz val="6"/>
        <rFont val="Arial"/>
        <family val="2"/>
      </rPr>
      <t>Gli impianti precedentemente esposti quando siano di complessità particolarmente rilevante o comportanti rischi e problematiche ambientali molto rilevanti</t>
    </r>
  </si>
  <si>
    <r>
      <rPr>
        <sz val="6"/>
        <rFont val="Arial"/>
        <family val="2"/>
      </rPr>
      <t>Impianti di linee e reti per trasmissioni e distribuzione di energia elettrica, telegrafia, telefonia.</t>
    </r>
  </si>
  <si>
    <r>
      <rPr>
        <sz val="6"/>
        <rFont val="Arial"/>
        <family val="2"/>
      </rPr>
      <t>Centrali idroelettriche ordinarie - Stazioni di trasformazioni e di conversione impianti di trazione elettrica</t>
    </r>
  </si>
  <si>
    <r>
      <rPr>
        <sz val="6"/>
        <rFont val="Arial"/>
        <family val="2"/>
      </rPr>
      <t>Impianti termoelettrici-Impianti dell'elettrochimica - Impianti della elettrometallurgia - Laboratori con ridotte problematiche tecniche</t>
    </r>
  </si>
  <si>
    <r>
      <rPr>
        <sz val="6"/>
        <rFont val="Arial"/>
        <family val="2"/>
      </rPr>
      <t>Campi fotovoltaici - Parchi eolici</t>
    </r>
  </si>
  <si>
    <r>
      <rPr>
        <sz val="6"/>
        <rFont val="Arial"/>
        <family val="2"/>
      </rPr>
      <t>Micro Centrali idroelettriche-Impianti termoelettrici-Impianti della elettrometallurgia di tipo complesso</t>
    </r>
  </si>
  <si>
    <t>IB.06</t>
  </si>
  <si>
    <t>IB.07</t>
  </si>
  <si>
    <t>II/c</t>
  </si>
  <si>
    <r>
      <rPr>
        <sz val="8"/>
        <rFont val="Arial"/>
        <family val="2"/>
      </rPr>
      <t>I/b</t>
    </r>
  </si>
  <si>
    <t>Impianti industriali – Impianti pilota e impianti di depurazione complessi -Discariche con trattamenti e termovalorizzatori</t>
  </si>
  <si>
    <t>IB.08</t>
  </si>
  <si>
    <t>IV/c</t>
  </si>
  <si>
    <t>IB.09</t>
  </si>
  <si>
    <t>IV/b</t>
  </si>
  <si>
    <t>IB.10</t>
  </si>
  <si>
    <t>IV/a</t>
  </si>
  <si>
    <t>IB.11</t>
  </si>
  <si>
    <t>IB.12</t>
  </si>
  <si>
    <t>Opere elettriche per reti di trasmissione e distribuzione energia e segnali – Laboratori con ridotte problematiche tecniche</t>
  </si>
  <si>
    <t>Impianti per la produzione di energia– Laboratori complessi</t>
  </si>
  <si>
    <r>
      <rPr>
        <sz val="6"/>
        <rFont val="Arial"/>
        <family val="2"/>
      </rPr>
      <t>Interventi di manutenzione su viabilità ordinaria</t>
    </r>
  </si>
  <si>
    <r>
      <rPr>
        <sz val="6"/>
        <rFont val="Arial"/>
        <family val="2"/>
      </rPr>
      <t>Strade, linee tramviarie, ferrovie, strade ferrate, di tipo ordinario, escluse le opere d'arte da compensarsi a parte - Piste ciclabili</t>
    </r>
  </si>
  <si>
    <r>
      <rPr>
        <sz val="6"/>
        <rFont val="Arial"/>
        <family val="2"/>
      </rPr>
      <t>Strade, linee tramviarie, ferrovie, strade ferrate, con particolari difficoltà di studio, escluse le opere d'arte e le stazioni, da compensarsi a parte. - Impianti teleferici e funicolari - Piste aeroportuali e simili.</t>
    </r>
  </si>
  <si>
    <r>
      <rPr>
        <sz val="6"/>
        <rFont val="Arial"/>
        <family val="2"/>
      </rPr>
      <t>Opere di navigazione interna e portuali</t>
    </r>
  </si>
  <si>
    <r>
      <rPr>
        <sz val="6"/>
        <rFont val="Arial"/>
        <family val="2"/>
      </rPr>
      <t>Bonifiche ed irrigazioni a deflusso naturale, sistemazione di corsi d'acqua e di bacini montani</t>
    </r>
  </si>
  <si>
    <r>
      <rPr>
        <sz val="6"/>
        <rFont val="Arial"/>
        <family val="2"/>
      </rPr>
      <t>Bonifiche ed irrigazioni con sollevamento meccanico di acqua (esclusi i macchinari) - Derivazioni d'acqua per forza motrice e produzione di energia elettrica.</t>
    </r>
  </si>
  <si>
    <r>
      <rPr>
        <sz val="6"/>
        <rFont val="Arial"/>
        <family val="2"/>
      </rPr>
      <t>Impianti per provvista, condotta, distribuzione d'acqua, improntate a grande semplicità - Fognature urbane improntate a grande semplicità - Condotte subacquee in genere, metanodotti e  gasdotti, di tipo ordinario</t>
    </r>
  </si>
  <si>
    <r>
      <rPr>
        <sz val="6"/>
        <rFont val="Arial"/>
        <family val="2"/>
      </rPr>
      <t>Impianti per provvista, condotta, distribuzione d'acqua - Fognature urbane - Condotte subacquee in genere, metanodotti e  gasdotti, con problemi tecnici di tipo speciale.</t>
    </r>
  </si>
  <si>
    <r>
      <rPr>
        <sz val="6"/>
        <rFont val="Arial"/>
        <family val="2"/>
      </rPr>
      <t>Sistemi informativi, gestione elettronica del flusso documentale, dematerializzazione e gestione archivi, ingegnerizzazione dei processi, sistemi di gestione delle attività produttive, Data center, server farm.</t>
    </r>
  </si>
  <si>
    <r>
      <rPr>
        <sz val="6"/>
        <rFont val="Arial"/>
        <family val="2"/>
      </rPr>
      <t>Reti locali e geografiche, cablaggi strutturati, impianti in fibra ottica, Impianti di videosorveglianza, controllo accessi, identificazione targhe di veicoli ecc Sistemi wireless, reti wifi, ponti radio.</t>
    </r>
  </si>
  <si>
    <r>
      <rPr>
        <sz val="6"/>
        <rFont val="Arial"/>
        <family val="2"/>
      </rPr>
      <t>Elettronica Industriale Sistemi a controllo numerico, Sistemi di automazione, Robotica.</t>
    </r>
  </si>
  <si>
    <r>
      <rPr>
        <sz val="6"/>
        <rFont val="Arial"/>
        <family val="2"/>
      </rPr>
      <t>Opere relative alla sistemazione di ecosistemi naturali o naturalizzati, alle aree naturali protette ed alle aree a rilevanza faunistica. Opere relative al restauro paesaggistico di territori compromessi ed agli interventi su elementi strutturali  del paesaggio. Opere di configurazione di assetto paesaggistico.</t>
    </r>
  </si>
  <si>
    <r>
      <rPr>
        <sz val="6"/>
        <rFont val="Arial"/>
        <family val="2"/>
      </rPr>
      <t>Opere a verde sia su piccola scala o grande scala dove la rilevanza dell’opera è prevalente rispetto alle opere di tipo costruttivo.</t>
    </r>
  </si>
  <si>
    <r>
      <rPr>
        <sz val="6"/>
        <rFont val="Arial"/>
        <family val="2"/>
      </rPr>
      <t>Opere di riqualificazione e risanamento di ambiti naturali, rurali e forestali o urbani finalizzati al ripristino delle condizioni originarie, al riassetto delle componenti  biotiche ed abiotiche.</t>
    </r>
  </si>
  <si>
    <r>
      <rPr>
        <sz val="6"/>
        <rFont val="Arial"/>
        <family val="2"/>
      </rPr>
      <t>Opere di utilizzazione di bacini estrattivi a parete o a fossa</t>
    </r>
  </si>
  <si>
    <r>
      <rPr>
        <sz val="6"/>
        <rFont val="Arial"/>
        <family val="2"/>
      </rPr>
      <t>Opere di assetto ed utilizzazione forestale nonché dell’impiego ai fini industriali, energetici ed ambientali. Piste forestali, strade forestali– percorsi naturalistici, aree di sosta e di stazionamento dei mezzi forestali. Meccanizzazione forestale</t>
    </r>
  </si>
  <si>
    <r>
      <rPr>
        <sz val="6"/>
        <rFont val="Arial"/>
        <family val="2"/>
      </rPr>
      <t>Opere di intervento per la realizzazione di infrastrutture e di miglioramento dell’assetto rurale.</t>
    </r>
  </si>
  <si>
    <r>
      <rPr>
        <sz val="6"/>
        <rFont val="Arial"/>
        <family val="2"/>
      </rPr>
      <t>Opere ed infrastrutture complesse, anche a carattere immateriale, volte a migliorare l’assetto del territorio rurale per favorire lo sviluppo dei processi agricoli e zootecnici. Opere e strutture per la valorizzazione delle filiere (produzione, trasformazione e commercializzazione delle produzioni agricole e agroalimentari)</t>
    </r>
  </si>
  <si>
    <r>
      <rPr>
        <sz val="6"/>
        <rFont val="Arial"/>
        <family val="2"/>
      </rPr>
      <t>Interventi di valorizzazione degli ambiti naturali sia di tipo vegetazionale che faunistico</t>
    </r>
  </si>
  <si>
    <r>
      <rPr>
        <sz val="6"/>
        <rFont val="Arial"/>
        <family val="2"/>
      </rPr>
      <t>Strumenti di pianificazione generale ed attuativa e di pianificazione di settore</t>
    </r>
  </si>
  <si>
    <t>Manutenzione</t>
  </si>
  <si>
    <t>Viabilità ordinaria</t>
  </si>
  <si>
    <t>Viabilità speciale</t>
  </si>
  <si>
    <t>Navigazione</t>
  </si>
  <si>
    <t>Opere di bonifica e derivazioni</t>
  </si>
  <si>
    <t>Acquedotti e fognature</t>
  </si>
  <si>
    <t>INFRASTRUTTURE 
PER LA MOBILITA’</t>
  </si>
  <si>
    <t>TECNOLOGIE DELLA INFORMAZIONE E DELLA COMUNICAZI ONE</t>
  </si>
  <si>
    <t>PAESAGGIO, AMBIENTE, NATURALIZZAZIONE, AGROALIMENTARE, ZOOTECNICA, RURALITA’, FORESTE</t>
  </si>
  <si>
    <t>Sistemi informativi</t>
  </si>
  <si>
    <t>Sistemi e reti di telecomunicazione</t>
  </si>
  <si>
    <t>Sistemi elettronici ed automazione</t>
  </si>
  <si>
    <t>Interventi di sistemazione naturalistica o paesaggistica</t>
  </si>
  <si>
    <t>Interventi del verde e opere per attività ricreativa o sportiva</t>
  </si>
  <si>
    <t>Interventi recupero, riqualificazione ambientale</t>
  </si>
  <si>
    <t>Interventi di sfruttamento di cave e torbiere</t>
  </si>
  <si>
    <t>Interventi di miglioramento e qualificazione della filiera forestale</t>
  </si>
  <si>
    <t>Interventi di miglioramento fondiario agrario e rurale; interventi di pianificazione alimentare</t>
  </si>
  <si>
    <t>Interventi per la valorizzazione delle filiere produttive agroalimentari e zootecniche; interventi di controllo – vigilanza alimentare</t>
  </si>
  <si>
    <t>Interventi per la valorizzazione della filiera naturalistica e faunistica</t>
  </si>
  <si>
    <t>V.01</t>
  </si>
  <si>
    <t>VI/a</t>
  </si>
  <si>
    <t>V.02</t>
  </si>
  <si>
    <t>V.03</t>
  </si>
  <si>
    <t>VI/b</t>
  </si>
  <si>
    <t>D.01</t>
  </si>
  <si>
    <t>VII/c</t>
  </si>
  <si>
    <t>D.02</t>
  </si>
  <si>
    <t>VII/a</t>
  </si>
  <si>
    <t>D.03</t>
  </si>
  <si>
    <t>VII/b</t>
  </si>
  <si>
    <t>D.04</t>
  </si>
  <si>
    <t>VIII</t>
  </si>
  <si>
    <t>D.05</t>
  </si>
  <si>
    <t>T.01</t>
  </si>
  <si>
    <t>T.02</t>
  </si>
  <si>
    <t>T.03</t>
  </si>
  <si>
    <t>P.01</t>
  </si>
  <si>
    <t>Parte IV sez. I</t>
  </si>
  <si>
    <t>P.02</t>
  </si>
  <si>
    <t>Parte IV sez I</t>
  </si>
  <si>
    <t>P.03</t>
  </si>
  <si>
    <t>Parte IV sezione I</t>
  </si>
  <si>
    <t>P.04</t>
  </si>
  <si>
    <t>Parte I sez III</t>
  </si>
  <si>
    <t>P.05</t>
  </si>
  <si>
    <r>
      <rPr>
        <sz val="8"/>
        <rFont val="Arial"/>
        <family val="2"/>
      </rPr>
      <t>Cat II sez IV
Cat III sez II –III –
Parte III sez. II</t>
    </r>
  </si>
  <si>
    <t>P.06</t>
  </si>
  <si>
    <r>
      <rPr>
        <sz val="8"/>
        <rFont val="Arial"/>
        <family val="2"/>
      </rPr>
      <t>Cat II sez II –III –
Parte IV sez. VI</t>
    </r>
  </si>
  <si>
    <t>U.01</t>
  </si>
  <si>
    <t>Parte III – sez. I -</t>
  </si>
  <si>
    <t>U.02</t>
  </si>
  <si>
    <t>U.03</t>
  </si>
  <si>
    <r>
      <rPr>
        <sz val="6"/>
        <rFont val="Arial"/>
        <family val="2"/>
      </rPr>
      <t>Qa.0.01</t>
    </r>
  </si>
  <si>
    <r>
      <rPr>
        <sz val="6"/>
        <rFont val="Arial"/>
        <family val="2"/>
      </rPr>
      <t>Pianificazione urbanistica generale (sino a 15.000 abitanti)</t>
    </r>
  </si>
  <si>
    <r>
      <rPr>
        <sz val="6"/>
        <rFont val="Arial"/>
        <family val="2"/>
      </rPr>
      <t>Pianificazione urbanistica generale (da 15.000 abitanti a 50.000)</t>
    </r>
  </si>
  <si>
    <r>
      <rPr>
        <sz val="6"/>
        <rFont val="Arial"/>
        <family val="2"/>
      </rPr>
      <t>Pianificazione urbanistica generale (sull’eccedenza dei 50.000 abitanti)</t>
    </r>
  </si>
  <si>
    <r>
      <rPr>
        <sz val="6"/>
        <rFont val="Arial"/>
        <family val="2"/>
      </rPr>
      <t>Qa.0.02</t>
    </r>
  </si>
  <si>
    <r>
      <rPr>
        <sz val="6"/>
        <rFont val="Arial"/>
        <family val="2"/>
      </rPr>
      <t>Rilievi e controlli del terreno, analisi geoambientali di risorse e rischi, studi di geologia applicati ai piani urbanistici generali, ambientali e di difesa del suolo</t>
    </r>
  </si>
  <si>
    <r>
      <rPr>
        <sz val="6"/>
        <rFont val="Arial"/>
        <family val="2"/>
      </rPr>
      <t>Fino a</t>
    </r>
  </si>
  <si>
    <r>
      <rPr>
        <sz val="6"/>
        <rFont val="Arial"/>
        <family val="2"/>
      </rPr>
      <t>Abitanti 15.000</t>
    </r>
  </si>
  <si>
    <r>
      <rPr>
        <sz val="6"/>
        <rFont val="Arial"/>
        <family val="2"/>
      </rPr>
      <t>Sull’eccedenza fino a</t>
    </r>
  </si>
  <si>
    <r>
      <rPr>
        <sz val="6"/>
        <rFont val="Arial"/>
        <family val="2"/>
      </rPr>
      <t>Abitanti 50.000</t>
    </r>
  </si>
  <si>
    <r>
      <rPr>
        <sz val="6"/>
        <rFont val="Arial"/>
        <family val="2"/>
      </rPr>
      <t>Sull’eccedenza</t>
    </r>
  </si>
  <si>
    <r>
      <rPr>
        <sz val="6"/>
        <rFont val="Arial"/>
        <family val="2"/>
      </rPr>
      <t>Qa.0.03</t>
    </r>
  </si>
  <si>
    <r>
      <rPr>
        <sz val="6"/>
        <rFont val="Arial"/>
        <family val="2"/>
      </rPr>
      <t>Pianificazione forestale, paesaggistica, naturalistica ed ambientale</t>
    </r>
  </si>
  <si>
    <r>
      <rPr>
        <sz val="6"/>
        <rFont val="Arial"/>
        <family val="2"/>
      </rPr>
      <t>Qa.0.04</t>
    </r>
  </si>
  <si>
    <r>
      <rPr>
        <sz val="6"/>
        <rFont val="Arial"/>
        <family val="2"/>
      </rPr>
      <t>Piani aziendali agronomici, di concimazione, fertilizzazione, reflui e fitoiatrici</t>
    </r>
  </si>
  <si>
    <r>
      <rPr>
        <sz val="6"/>
        <rFont val="Arial"/>
        <family val="2"/>
      </rPr>
      <t>Qa.0.05</t>
    </r>
  </si>
  <si>
    <r>
      <rPr>
        <sz val="6"/>
        <rFont val="Arial"/>
        <family val="2"/>
      </rPr>
      <t>Programmazione economica, territoriale, locale e rurale</t>
    </r>
  </si>
  <si>
    <r>
      <rPr>
        <sz val="6"/>
        <rFont val="Arial"/>
        <family val="2"/>
      </rPr>
      <t>Qa.0.06</t>
    </r>
  </si>
  <si>
    <t>Piani urbanistici esecutivi, di sviluppo aziendale, di utilizzazione forestale</t>
  </si>
  <si>
    <r>
      <rPr>
        <sz val="6"/>
        <rFont val="Arial"/>
        <family val="2"/>
      </rPr>
      <t>Qa.0.07</t>
    </r>
  </si>
  <si>
    <r>
      <rPr>
        <sz val="6"/>
        <rFont val="Arial"/>
        <family val="2"/>
      </rPr>
      <t>Rilievi e controlli del terreno, analisi geoambientali di risorse e rischi, studi di geologia applicati ai piani urbanistici esecutivi, ambientali e di difesa del suolo</t>
    </r>
  </si>
  <si>
    <r>
      <rPr>
        <sz val="6"/>
        <rFont val="Arial"/>
        <family val="2"/>
      </rPr>
      <t>QaI.01</t>
    </r>
  </si>
  <si>
    <r>
      <rPr>
        <sz val="6"/>
        <rFont val="Arial"/>
        <family val="2"/>
      </rPr>
      <t>Relazione illustrativa</t>
    </r>
  </si>
  <si>
    <r>
      <rPr>
        <sz val="6"/>
        <rFont val="Arial"/>
        <family val="2"/>
      </rPr>
      <t>QaI.02</t>
    </r>
  </si>
  <si>
    <r>
      <rPr>
        <sz val="6"/>
        <rFont val="Arial"/>
        <family val="2"/>
      </rPr>
      <t>Relazione illustrativa, Elaborati progettuali e tecnico economici</t>
    </r>
  </si>
  <si>
    <r>
      <rPr>
        <sz val="6"/>
        <rFont val="Arial"/>
        <family val="2"/>
      </rPr>
      <t>QaI.03</t>
    </r>
  </si>
  <si>
    <r>
      <rPr>
        <sz val="6"/>
        <rFont val="Arial"/>
        <family val="2"/>
      </rPr>
      <t>Supporto al RUP: accertamenti e verifiche preliminari</t>
    </r>
  </si>
  <si>
    <r>
      <rPr>
        <sz val="6"/>
        <rFont val="Arial"/>
        <family val="2"/>
      </rPr>
      <t>QaII.01</t>
    </r>
  </si>
  <si>
    <r>
      <rPr>
        <sz val="6"/>
        <rFont val="Arial"/>
        <family val="2"/>
      </rPr>
      <t>Sintetiche, basate su elementi sintetici e globali, vani, metri cubi, etc. (d.P.R. 327/2001)</t>
    </r>
  </si>
  <si>
    <r>
      <rPr>
        <sz val="6"/>
        <rFont val="Arial"/>
        <family val="2"/>
      </rPr>
      <t>QaII.02</t>
    </r>
  </si>
  <si>
    <r>
      <rPr>
        <sz val="6"/>
        <rFont val="Arial"/>
        <family val="2"/>
      </rPr>
      <t>Particolareggiate, complete di criteri di valutazione, relazione motivata, descrizioni, computi e tipi (d.P.R. 327/2001)</t>
    </r>
  </si>
  <si>
    <r>
      <rPr>
        <sz val="6"/>
        <rFont val="Arial"/>
        <family val="2"/>
      </rPr>
      <t>QaII.03</t>
    </r>
  </si>
  <si>
    <r>
      <rPr>
        <sz val="6"/>
        <rFont val="Arial"/>
        <family val="2"/>
      </rPr>
      <t>Analitiche, integrate con specifiche e distinte, sullo stato e valore dei singoli componenti  (d.P.R. 327/2001)</t>
    </r>
  </si>
  <si>
    <r>
      <rPr>
        <sz val="6"/>
        <rFont val="Arial"/>
        <family val="2"/>
      </rPr>
      <t>QaIII.01</t>
    </r>
  </si>
  <si>
    <r>
      <rPr>
        <sz val="6"/>
        <rFont val="Arial"/>
        <family val="2"/>
      </rPr>
      <t>Rilievi, studi e classificazioni agronomiche, colturali, delle biomasse e delle attività produttive (d.Lgs 152/2006 – All.VI-VII)</t>
    </r>
  </si>
  <si>
    <r>
      <rPr>
        <sz val="6"/>
        <rFont val="Arial"/>
        <family val="2"/>
      </rPr>
      <t>QaIII.02</t>
    </r>
  </si>
  <si>
    <r>
      <rPr>
        <sz val="6"/>
        <rFont val="Arial"/>
        <family val="2"/>
      </rPr>
      <t>Rilievo botanico e analisi vegetazionali dei popolamenti erbacei ed arborei ed animali (d.Lgs 152/2006 – All.VI-VII)</t>
    </r>
  </si>
  <si>
    <r>
      <rPr>
        <sz val="6"/>
        <rFont val="Arial"/>
        <family val="2"/>
      </rPr>
      <t>QaIII.03</t>
    </r>
  </si>
  <si>
    <r>
      <rPr>
        <sz val="6"/>
        <rFont val="Arial"/>
        <family val="2"/>
      </rPr>
      <t>Elaborazioni, analisi e valutazioni con modelli numerici, software dedicati, (incendi boschivi, diffusione inquinanti, idrologia ed idrogeologia, regimazione delle acque, idraulica, colate di fango e di detriti, esondazioni, aree di pericolo, stabilità dei pendii, filtrazioni, reti ecologiche e dinamiche ecologiche) (d.Lgs 152/2006 – All.VI- VII)</t>
    </r>
  </si>
  <si>
    <r>
      <rPr>
        <sz val="6"/>
        <rFont val="Arial"/>
        <family val="2"/>
      </rPr>
      <t>QaIV.01</t>
    </r>
  </si>
  <si>
    <r>
      <rPr>
        <sz val="6"/>
        <rFont val="Arial"/>
        <family val="2"/>
      </rPr>
      <t>Piani economici, aziendali, business plan e di investimento</t>
    </r>
  </si>
  <si>
    <t>VIABILITÀ</t>
  </si>
  <si>
    <r>
      <rPr>
        <sz val="6"/>
        <rFont val="Arial"/>
        <family val="2"/>
      </rPr>
      <t>QbI.01</t>
    </r>
  </si>
  <si>
    <r>
      <rPr>
        <sz val="6"/>
        <rFont val="Arial"/>
        <family val="2"/>
      </rPr>
      <t>Relazioni, planimetrie, elaborati grafici</t>
    </r>
  </si>
  <si>
    <r>
      <rPr>
        <sz val="6"/>
        <rFont val="Arial"/>
        <family val="2"/>
      </rPr>
      <t>QbI.02</t>
    </r>
  </si>
  <si>
    <r>
      <rPr>
        <sz val="6"/>
        <rFont val="Arial"/>
        <family val="2"/>
      </rPr>
      <t>Calcolo sommario spesa, quadro economico di progetto</t>
    </r>
  </si>
  <si>
    <r>
      <rPr>
        <sz val="6"/>
        <rFont val="Arial"/>
        <family val="2"/>
      </rPr>
      <t>QbI.03</t>
    </r>
  </si>
  <si>
    <r>
      <rPr>
        <sz val="6"/>
        <rFont val="Arial"/>
        <family val="2"/>
      </rPr>
      <t>Piano particellare preliminare delle aree o rilievo di massima degli immobili</t>
    </r>
  </si>
  <si>
    <r>
      <rPr>
        <sz val="6"/>
        <rFont val="Arial"/>
        <family val="2"/>
      </rPr>
      <t>QbI.04</t>
    </r>
  </si>
  <si>
    <t>Piano economico e finanziario di massima  (3)</t>
  </si>
  <si>
    <r>
      <rPr>
        <sz val="6"/>
        <rFont val="Arial"/>
        <family val="2"/>
      </rPr>
      <t>QbI.05</t>
    </r>
  </si>
  <si>
    <t>Capitolato speciale descrittivo e prestazionale, schema di contratto  (4)</t>
  </si>
  <si>
    <r>
      <rPr>
        <sz val="6"/>
        <rFont val="Arial"/>
        <family val="2"/>
      </rPr>
      <t>QbI.06</t>
    </r>
  </si>
  <si>
    <r>
      <rPr>
        <sz val="6"/>
        <rFont val="Arial"/>
        <family val="2"/>
      </rPr>
      <t>Relazione geotecnica</t>
    </r>
  </si>
  <si>
    <r>
      <rPr>
        <sz val="6"/>
        <rFont val="Arial"/>
        <family val="2"/>
      </rPr>
      <t>QbI.07</t>
    </r>
  </si>
  <si>
    <r>
      <rPr>
        <sz val="6"/>
        <rFont val="Arial"/>
        <family val="2"/>
      </rPr>
      <t>Relazione idrologica</t>
    </r>
  </si>
  <si>
    <r>
      <rPr>
        <sz val="6"/>
        <rFont val="Arial"/>
        <family val="2"/>
      </rPr>
      <t>QbI.08</t>
    </r>
  </si>
  <si>
    <r>
      <rPr>
        <sz val="6"/>
        <rFont val="Arial"/>
        <family val="2"/>
      </rPr>
      <t>Relazione idraulica</t>
    </r>
  </si>
  <si>
    <r>
      <rPr>
        <sz val="6"/>
        <rFont val="Arial"/>
        <family val="2"/>
      </rPr>
      <t>QbI.09</t>
    </r>
  </si>
  <si>
    <r>
      <rPr>
        <sz val="6"/>
        <rFont val="Arial"/>
        <family val="2"/>
      </rPr>
      <t>Relazione sismica e sulle strutture</t>
    </r>
  </si>
  <si>
    <r>
      <rPr>
        <sz val="6"/>
        <rFont val="Arial"/>
        <family val="2"/>
      </rPr>
      <t>QbI.10</t>
    </r>
  </si>
  <si>
    <r>
      <rPr>
        <sz val="6"/>
        <rFont val="Arial"/>
        <family val="2"/>
      </rPr>
      <t>Relazione archeologica</t>
    </r>
  </si>
  <si>
    <r>
      <rPr>
        <sz val="6"/>
        <rFont val="Arial"/>
        <family val="2"/>
      </rPr>
      <t>QbI.11</t>
    </r>
  </si>
  <si>
    <t>Relazione  geologica (5)</t>
  </si>
  <si>
    <r>
      <rPr>
        <sz val="6"/>
        <rFont val="Arial"/>
        <family val="2"/>
      </rPr>
      <t>QbI.12</t>
    </r>
  </si>
  <si>
    <r>
      <rPr>
        <sz val="6"/>
        <rFont val="Arial"/>
        <family val="2"/>
      </rPr>
      <t>Progettazione integrale e coordinata - Integrazione delle prestazioni specialistiche</t>
    </r>
  </si>
  <si>
    <r>
      <rPr>
        <sz val="6"/>
        <rFont val="Arial"/>
        <family val="2"/>
      </rPr>
      <t>QbI.13</t>
    </r>
  </si>
  <si>
    <r>
      <rPr>
        <sz val="6"/>
        <rFont val="Arial"/>
        <family val="2"/>
      </rPr>
      <t>Studio di inserimento urbanistico</t>
    </r>
  </si>
  <si>
    <r>
      <rPr>
        <sz val="6"/>
        <rFont val="Arial"/>
        <family val="2"/>
      </rPr>
      <t>QbI.14</t>
    </r>
  </si>
  <si>
    <t>Relazione tecnica sullo stato di consistenza degli immobili da ristrutturare (6)</t>
  </si>
  <si>
    <r>
      <rPr>
        <sz val="6"/>
        <rFont val="Arial"/>
        <family val="2"/>
      </rPr>
      <t>QbI.15</t>
    </r>
  </si>
  <si>
    <r>
      <rPr>
        <sz val="6"/>
        <rFont val="Arial"/>
        <family val="2"/>
      </rPr>
      <t>Prime indicazioni di progettazione antincendio (d.m. 6/02/1982)</t>
    </r>
  </si>
  <si>
    <r>
      <rPr>
        <sz val="6"/>
        <rFont val="Arial"/>
        <family val="2"/>
      </rPr>
      <t>QbI.16</t>
    </r>
  </si>
  <si>
    <r>
      <rPr>
        <sz val="6"/>
        <rFont val="Arial"/>
        <family val="2"/>
      </rPr>
      <t>Prime indicazioni e prescrizioni per la stesura dei Piani di Sicurezza</t>
    </r>
  </si>
  <si>
    <r>
      <rPr>
        <sz val="6"/>
        <rFont val="Arial"/>
        <family val="2"/>
      </rPr>
      <t>QbI.17</t>
    </r>
  </si>
  <si>
    <r>
      <rPr>
        <sz val="6"/>
        <rFont val="Arial"/>
        <family val="2"/>
      </rPr>
      <t>Studi di prefattibilità ambientale</t>
    </r>
  </si>
  <si>
    <r>
      <rPr>
        <sz val="6"/>
        <rFont val="Arial"/>
        <family val="2"/>
      </rPr>
      <t>QbI.18</t>
    </r>
  </si>
  <si>
    <r>
      <rPr>
        <sz val="6"/>
        <rFont val="Arial"/>
        <family val="2"/>
      </rPr>
      <t>Piano di monitoraggio ambientale</t>
    </r>
  </si>
  <si>
    <r>
      <rPr>
        <sz val="6"/>
        <rFont val="Arial"/>
        <family val="2"/>
      </rPr>
      <t>QbI.19</t>
    </r>
  </si>
  <si>
    <r>
      <rPr>
        <sz val="6"/>
        <rFont val="Arial"/>
        <family val="2"/>
      </rPr>
      <t>Supporto al RUP: supervisione e coordinamento della progettazione preliminare</t>
    </r>
  </si>
  <si>
    <r>
      <rPr>
        <sz val="6"/>
        <rFont val="Arial"/>
        <family val="2"/>
      </rPr>
      <t>QbI.20</t>
    </r>
  </si>
  <si>
    <r>
      <rPr>
        <sz val="6"/>
        <rFont val="Arial"/>
        <family val="2"/>
      </rPr>
      <t>Supporto al RUP: verifica della progettazione preliminare</t>
    </r>
  </si>
  <si>
    <r>
      <rPr>
        <sz val="6"/>
        <rFont val="Arial"/>
        <family val="2"/>
      </rPr>
      <t>3     Prestazione richiesta in presenza di affidamento di concessione per lavori pubblici</t>
    </r>
  </si>
  <si>
    <r>
      <rPr>
        <sz val="6"/>
        <rFont val="Arial"/>
        <family val="2"/>
      </rPr>
      <t>4     Prestazione richiesta in caso di progetto posto a base di gara ai sensi dell’art.53, comma 2, lettera c) del D.Lgs 12 aprile 2006, n.163 e ss.mm.ii. o di una concessione di lavori pubblici</t>
    </r>
  </si>
  <si>
    <r>
      <rPr>
        <sz val="6"/>
        <rFont val="Arial"/>
        <family val="2"/>
      </rPr>
      <t>5     Per i valori intermedi si opera per interpolazione lineare</t>
    </r>
  </si>
  <si>
    <r>
      <rPr>
        <sz val="6"/>
        <rFont val="Arial"/>
        <family val="2"/>
      </rPr>
      <t>6     Prestazione richiesta in caso di progetto posto a base di gara o di una concessione di lavori pubblici</t>
    </r>
  </si>
  <si>
    <t>(2) Nel  caso  di  prestazioni  relative  alla  pianificazione  e  programmazione  di  tipo  generale  il  Valore  dell’opera  è  determinato  sulla  base  del  Prodotto  Interno  Lordo  complessivo  relativo  al  contesto  territoriale  interessato;  nel  caso  di  prestazioni  relative  alla pianificazione  e  programmazione  di  tipo  esecutivo  il  Valore  dell’opera  è  determinato  sulla  base  del  valore  delle  volumetrie  esistenti  e  di  progetto  o  per  la  Produzione  Lorda  Vendibile  aziendale  nel  caso  della  categoria  “paesaggio,  ambiente, naturalizzazione, agroalimentare, zootecnica, ruralità, foreste”.</t>
  </si>
  <si>
    <t>TAVOLA Z-2 “PRESTAZIONI E PARAMETRI (Q) DI INCIDENZA”</t>
  </si>
  <si>
    <t>a.I) STUDI DI FATTIBILITA’</t>
  </si>
  <si>
    <t>b.I) PROGETTAZIONE PRELIMINARE</t>
  </si>
  <si>
    <r>
      <rPr>
        <sz val="6"/>
        <rFont val="Arial"/>
        <family val="2"/>
      </rPr>
      <t>QbII.01</t>
    </r>
  </si>
  <si>
    <r>
      <rPr>
        <sz val="6"/>
        <rFont val="Arial"/>
        <family val="2"/>
      </rPr>
      <t>Relazioni generale e tecniche, Elaborati grafici, Calcolo delle strutture e degli impianti, eventuali Relazione sulla risoluzione delle interferenze e Relazione sulla gestione materie</t>
    </r>
  </si>
  <si>
    <r>
      <rPr>
        <sz val="6"/>
        <rFont val="Arial"/>
        <family val="2"/>
      </rPr>
      <t>QbII.02</t>
    </r>
  </si>
  <si>
    <r>
      <rPr>
        <sz val="6"/>
        <rFont val="Arial"/>
        <family val="2"/>
      </rPr>
      <t>Rilievi dei manufatti</t>
    </r>
  </si>
  <si>
    <r>
      <rPr>
        <sz val="6"/>
        <rFont val="Arial"/>
        <family val="2"/>
      </rPr>
      <t>QbII.03</t>
    </r>
  </si>
  <si>
    <r>
      <rPr>
        <sz val="6"/>
        <rFont val="Arial"/>
        <family val="2"/>
      </rPr>
      <t>Disciplinare descrittivo e prestazionale</t>
    </r>
  </si>
  <si>
    <r>
      <rPr>
        <sz val="6"/>
        <rFont val="Arial"/>
        <family val="2"/>
      </rPr>
      <t>QbII.04</t>
    </r>
  </si>
  <si>
    <r>
      <rPr>
        <sz val="6"/>
        <rFont val="Arial"/>
        <family val="2"/>
      </rPr>
      <t>Piano particellare d’esproprio</t>
    </r>
  </si>
  <si>
    <r>
      <rPr>
        <sz val="6"/>
        <rFont val="Arial"/>
        <family val="2"/>
      </rPr>
      <t>QbII.05</t>
    </r>
  </si>
  <si>
    <r>
      <rPr>
        <sz val="6"/>
        <rFont val="Arial"/>
        <family val="2"/>
      </rPr>
      <t>Elenco prezzi unitari ed eventuali analisi, Computo metrico estimativo, Quadro economico</t>
    </r>
  </si>
  <si>
    <r>
      <rPr>
        <sz val="6"/>
        <rFont val="Arial"/>
        <family val="2"/>
      </rPr>
      <t>QbII.06</t>
    </r>
  </si>
  <si>
    <r>
      <rPr>
        <sz val="6"/>
        <rFont val="Arial"/>
        <family val="2"/>
      </rPr>
      <t>QbII.07</t>
    </r>
  </si>
  <si>
    <r>
      <rPr>
        <sz val="6"/>
        <rFont val="Arial"/>
        <family val="2"/>
      </rPr>
      <t>Rilievi planoaltimetrici</t>
    </r>
  </si>
  <si>
    <r>
      <rPr>
        <sz val="6"/>
        <rFont val="Arial"/>
        <family val="2"/>
      </rPr>
      <t>QbII.08</t>
    </r>
  </si>
  <si>
    <t>Schema di contratto, Capitolato speciale d'appalto (7)</t>
  </si>
  <si>
    <r>
      <rPr>
        <sz val="6"/>
        <rFont val="Arial"/>
        <family val="2"/>
      </rPr>
      <t>QbII.09</t>
    </r>
  </si>
  <si>
    <r>
      <rPr>
        <sz val="6"/>
        <rFont val="Arial"/>
        <family val="2"/>
      </rPr>
      <t>QbII.10</t>
    </r>
  </si>
  <si>
    <r>
      <rPr>
        <sz val="6"/>
        <rFont val="Arial"/>
        <family val="2"/>
      </rPr>
      <t>QbII.11</t>
    </r>
  </si>
  <si>
    <r>
      <rPr>
        <sz val="6"/>
        <rFont val="Arial"/>
        <family val="2"/>
      </rPr>
      <t>QbII.12</t>
    </r>
  </si>
  <si>
    <r>
      <rPr>
        <sz val="6"/>
        <rFont val="Arial"/>
        <family val="2"/>
      </rPr>
      <t>QbII.13</t>
    </r>
  </si>
  <si>
    <t>Relazione geologica (8)</t>
  </si>
  <si>
    <r>
      <rPr>
        <sz val="6"/>
        <rFont val="Arial"/>
        <family val="2"/>
      </rPr>
      <t>QbII.14</t>
    </r>
  </si>
  <si>
    <r>
      <rPr>
        <sz val="6"/>
        <rFont val="Arial"/>
        <family val="2"/>
      </rPr>
      <t>Analisi storico critica e relazione sulle strutture esistenti</t>
    </r>
  </si>
  <si>
    <r>
      <rPr>
        <sz val="6"/>
        <rFont val="Arial"/>
        <family val="2"/>
      </rPr>
      <t>QbII.15</t>
    </r>
  </si>
  <si>
    <r>
      <rPr>
        <sz val="6"/>
        <rFont val="Arial"/>
        <family val="2"/>
      </rPr>
      <t>Relazione sulle indagini dei materiali e delle strutture per edifici esistenti</t>
    </r>
  </si>
  <si>
    <r>
      <rPr>
        <sz val="6"/>
        <rFont val="Arial"/>
        <family val="2"/>
      </rPr>
      <t>QbII.16</t>
    </r>
  </si>
  <si>
    <r>
      <rPr>
        <sz val="6"/>
        <rFont val="Arial"/>
        <family val="2"/>
      </rPr>
      <t>Verifica sismica delle strutture esistenti e individuazione delle carenze strutturali</t>
    </r>
  </si>
  <si>
    <r>
      <rPr>
        <sz val="6"/>
        <rFont val="Arial"/>
        <family val="2"/>
      </rPr>
      <t>QbII.17</t>
    </r>
  </si>
  <si>
    <r>
      <rPr>
        <sz val="6"/>
        <rFont val="Arial"/>
        <family val="2"/>
      </rPr>
      <t>QbII.18</t>
    </r>
  </si>
  <si>
    <r>
      <rPr>
        <sz val="6"/>
        <rFont val="Arial"/>
        <family val="2"/>
      </rPr>
      <t>Elaborati di  progettazione antincendio (d.m. 16/02/1982)</t>
    </r>
  </si>
  <si>
    <r>
      <rPr>
        <sz val="6"/>
        <rFont val="Arial"/>
        <family val="2"/>
      </rPr>
      <t>QbII.19</t>
    </r>
  </si>
  <si>
    <r>
      <rPr>
        <sz val="6"/>
        <rFont val="Arial"/>
        <family val="2"/>
      </rPr>
      <t>Relazione paesaggistica (d.lgs. 42/2004)</t>
    </r>
  </si>
  <si>
    <r>
      <rPr>
        <sz val="6"/>
        <rFont val="Arial"/>
        <family val="2"/>
      </rPr>
      <t>QbII.20</t>
    </r>
  </si>
  <si>
    <r>
      <rPr>
        <sz val="6"/>
        <rFont val="Arial"/>
        <family val="2"/>
      </rPr>
      <t>Elaborati e relazioni per requisiti acustici (Legge 447/95-d.p.c.m. 512/97)</t>
    </r>
  </si>
  <si>
    <r>
      <rPr>
        <sz val="6"/>
        <rFont val="Arial"/>
        <family val="2"/>
      </rPr>
      <t>QbII.21</t>
    </r>
  </si>
  <si>
    <r>
      <rPr>
        <sz val="6"/>
        <rFont val="Arial"/>
        <family val="2"/>
      </rPr>
      <t>Relazione energetica (ex Legge 10/91 e s.m.i.)</t>
    </r>
  </si>
  <si>
    <r>
      <rPr>
        <sz val="6"/>
        <rFont val="Arial"/>
        <family val="2"/>
      </rPr>
      <t>QbII.22</t>
    </r>
  </si>
  <si>
    <r>
      <rPr>
        <sz val="6"/>
        <rFont val="Arial"/>
        <family val="2"/>
      </rPr>
      <t>Diagnosi energetica (ex Legge 10/91 e s.m.i.) degli edifici esistenti, esclusi i rilievi e le indagini</t>
    </r>
  </si>
  <si>
    <r>
      <rPr>
        <sz val="6"/>
        <rFont val="Arial"/>
        <family val="2"/>
      </rPr>
      <t>QbII.23</t>
    </r>
  </si>
  <si>
    <r>
      <rPr>
        <sz val="6"/>
        <rFont val="Arial"/>
        <family val="2"/>
      </rPr>
      <t>Aggiornamento delle prime indicazioni e prescrizioni per la redazione del PSC</t>
    </r>
  </si>
  <si>
    <r>
      <rPr>
        <sz val="6"/>
        <rFont val="Arial"/>
        <family val="2"/>
      </rPr>
      <t>QbII.24</t>
    </r>
  </si>
  <si>
    <r>
      <rPr>
        <sz val="6"/>
        <rFont val="Arial"/>
        <family val="2"/>
      </rPr>
      <t>Studio di impatto ambientale o di fattibilità ambientale (VIA-VAS- AIA) –</t>
    </r>
  </si>
  <si>
    <r>
      <rPr>
        <sz val="6"/>
        <rFont val="Arial"/>
        <family val="2"/>
      </rPr>
      <t>QbII.25</t>
    </r>
  </si>
  <si>
    <r>
      <rPr>
        <sz val="6"/>
        <rFont val="Arial"/>
        <family val="2"/>
      </rPr>
      <t>QbII.26</t>
    </r>
  </si>
  <si>
    <r>
      <rPr>
        <sz val="6"/>
        <rFont val="Arial"/>
        <family val="2"/>
      </rPr>
      <t>Supporto al RUP: supervisione e coordinamento della prog. def.</t>
    </r>
  </si>
  <si>
    <r>
      <rPr>
        <sz val="6"/>
        <rFont val="Arial"/>
        <family val="2"/>
      </rPr>
      <t>QbII.27</t>
    </r>
  </si>
  <si>
    <r>
      <rPr>
        <sz val="6"/>
        <rFont val="Arial"/>
        <family val="2"/>
      </rPr>
      <t>Supporto RUP: verifica della prog. def.</t>
    </r>
  </si>
  <si>
    <t>(7) Prestazione richiesta in caso di progetto posto a base di gara</t>
  </si>
  <si>
    <t>(8) Per i valori intermedi si opera per interpolazione lineare</t>
  </si>
  <si>
    <t>b.II) PROGETTAZIONE DEFINITIVA</t>
  </si>
  <si>
    <r>
      <rPr>
        <sz val="6"/>
        <rFont val="Arial"/>
        <family val="2"/>
      </rPr>
      <t>QbIII.01</t>
    </r>
  </si>
  <si>
    <r>
      <rPr>
        <sz val="6"/>
        <rFont val="Arial"/>
        <family val="2"/>
      </rPr>
      <t>Relazione generale e specialistiche, Elaborati grafici, Calcoli esecutivi</t>
    </r>
  </si>
  <si>
    <r>
      <rPr>
        <sz val="6"/>
        <rFont val="Arial"/>
        <family val="2"/>
      </rPr>
      <t>QbIII.02</t>
    </r>
  </si>
  <si>
    <r>
      <rPr>
        <sz val="6"/>
        <rFont val="Arial"/>
        <family val="2"/>
      </rPr>
      <t>Particolari costruttivi e decorativi</t>
    </r>
  </si>
  <si>
    <r>
      <rPr>
        <sz val="6"/>
        <rFont val="Arial"/>
        <family val="2"/>
      </rPr>
      <t>QbIII.03</t>
    </r>
  </si>
  <si>
    <r>
      <rPr>
        <sz val="6"/>
        <rFont val="Arial"/>
        <family val="2"/>
      </rPr>
      <t>Computo  metrico  estimativo,  Quadro  economico,  Elenco  prezzi  e  eventuale  analisi,  Quadro dell'incidenza percentuale della quantità di manodopera</t>
    </r>
  </si>
  <si>
    <r>
      <rPr>
        <sz val="6"/>
        <rFont val="Arial"/>
        <family val="2"/>
      </rPr>
      <t>QbIII.04</t>
    </r>
  </si>
  <si>
    <r>
      <rPr>
        <sz val="6"/>
        <rFont val="Arial"/>
        <family val="2"/>
      </rPr>
      <t>Schema di contratto, capitolato speciale d'appalto, cronoprogramma</t>
    </r>
  </si>
  <si>
    <r>
      <rPr>
        <sz val="6"/>
        <rFont val="Arial"/>
        <family val="2"/>
      </rPr>
      <t>QbIII.05</t>
    </r>
  </si>
  <si>
    <r>
      <rPr>
        <sz val="6"/>
        <rFont val="Arial"/>
        <family val="2"/>
      </rPr>
      <t>Piano di manutenzione dell'opera</t>
    </r>
  </si>
  <si>
    <r>
      <rPr>
        <sz val="6"/>
        <rFont val="Arial"/>
        <family val="2"/>
      </rPr>
      <t>QbIII.06</t>
    </r>
  </si>
  <si>
    <r>
      <rPr>
        <sz val="6"/>
        <rFont val="Arial"/>
        <family val="2"/>
      </rPr>
      <t>QbIII.07</t>
    </r>
  </si>
  <si>
    <r>
      <rPr>
        <sz val="6"/>
        <rFont val="Arial"/>
        <family val="2"/>
      </rPr>
      <t>Piano di Sicurezza e Coordinamento</t>
    </r>
  </si>
  <si>
    <r>
      <rPr>
        <sz val="6"/>
        <rFont val="Arial"/>
        <family val="2"/>
      </rPr>
      <t>QbIII.08</t>
    </r>
  </si>
  <si>
    <r>
      <rPr>
        <sz val="6"/>
        <rFont val="Arial"/>
        <family val="2"/>
      </rPr>
      <t>Supporto al RUP: per la supervisione e coordinamento della progettazione esecutiva</t>
    </r>
  </si>
  <si>
    <r>
      <rPr>
        <sz val="6"/>
        <rFont val="Arial"/>
        <family val="2"/>
      </rPr>
      <t>QbIII.09</t>
    </r>
  </si>
  <si>
    <r>
      <rPr>
        <sz val="6"/>
        <rFont val="Arial"/>
        <family val="2"/>
      </rPr>
      <t>Supporto al RUP: per la verifica della progettazione esecutiva</t>
    </r>
  </si>
  <si>
    <r>
      <rPr>
        <sz val="6"/>
        <rFont val="Arial"/>
        <family val="2"/>
      </rPr>
      <t>QbIII.10</t>
    </r>
  </si>
  <si>
    <r>
      <rPr>
        <sz val="6"/>
        <rFont val="Arial"/>
        <family val="2"/>
      </rPr>
      <t>Supporto al RUP: per la  programmazione e progettazione appalto</t>
    </r>
  </si>
  <si>
    <r>
      <rPr>
        <sz val="6"/>
        <rFont val="Arial"/>
        <family val="2"/>
      </rPr>
      <t>QbIII.11</t>
    </r>
  </si>
  <si>
    <r>
      <rPr>
        <sz val="6"/>
        <rFont val="Arial"/>
        <family val="2"/>
      </rPr>
      <t>Supporto al RUP: per la validazione del progetto</t>
    </r>
  </si>
  <si>
    <t>b.III) PROGETTAZIONE ESECUTIVA</t>
  </si>
  <si>
    <r>
      <rPr>
        <sz val="6"/>
        <rFont val="Arial"/>
        <family val="2"/>
      </rPr>
      <t>QcI.01</t>
    </r>
  </si>
  <si>
    <r>
      <rPr>
        <sz val="6"/>
        <rFont val="Arial"/>
        <family val="2"/>
      </rPr>
      <t>Direzione lavori, assistenza al collaudo, prove di accettazione</t>
    </r>
  </si>
  <si>
    <r>
      <rPr>
        <sz val="6"/>
        <rFont val="Arial"/>
        <family val="2"/>
      </rPr>
      <t>QcI.02</t>
    </r>
  </si>
  <si>
    <r>
      <rPr>
        <sz val="6"/>
        <rFont val="Arial"/>
        <family val="2"/>
      </rPr>
      <t>Liquidazione (art.194, comma 1, d.P.R. 207/10)-Rendicontazioni e liquidazione tecnico contabile</t>
    </r>
  </si>
  <si>
    <r>
      <rPr>
        <sz val="6"/>
        <rFont val="Arial"/>
        <family val="2"/>
      </rPr>
      <t>QcI.03</t>
    </r>
  </si>
  <si>
    <r>
      <rPr>
        <sz val="6"/>
        <rFont val="Arial"/>
        <family val="2"/>
      </rPr>
      <t>Controllo aggiornamento elaborati di progetto, aggiornamento dei manuali d'uso e manutenzione</t>
    </r>
  </si>
  <si>
    <r>
      <rPr>
        <sz val="6"/>
        <rFont val="Arial"/>
        <family val="2"/>
      </rPr>
      <t>QcI.04</t>
    </r>
  </si>
  <si>
    <r>
      <rPr>
        <sz val="6"/>
        <rFont val="Arial"/>
        <family val="2"/>
      </rPr>
      <t>Coordinamento e supervisione dell'ufficio di direzione lavori</t>
    </r>
  </si>
  <si>
    <r>
      <rPr>
        <sz val="6"/>
        <rFont val="Arial"/>
        <family val="2"/>
      </rPr>
      <t>QcI.05</t>
    </r>
  </si>
  <si>
    <r>
      <rPr>
        <sz val="6"/>
        <rFont val="Arial"/>
        <family val="2"/>
      </rPr>
      <t>Ufficio della direzione lavori, per ogni addetto con qualifica di direttore operativo</t>
    </r>
  </si>
  <si>
    <r>
      <rPr>
        <sz val="6"/>
        <rFont val="Arial"/>
        <family val="2"/>
      </rPr>
      <t>QcI.05.0 1</t>
    </r>
  </si>
  <si>
    <t>Ufficio della direzione lavori, per ogni addetto con qualifica
di direttore operativo “GEOLOGO” (9)</t>
  </si>
  <si>
    <r>
      <rPr>
        <sz val="6"/>
        <rFont val="Arial"/>
        <family val="2"/>
      </rPr>
      <t>QcI.06</t>
    </r>
  </si>
  <si>
    <r>
      <rPr>
        <sz val="6"/>
        <rFont val="Arial"/>
        <family val="2"/>
      </rPr>
      <t>Ufficio della direzione lavori, per ogni addetto con qualifica di ispettore di cantiere</t>
    </r>
  </si>
  <si>
    <r>
      <rPr>
        <sz val="6"/>
        <rFont val="Arial"/>
        <family val="2"/>
      </rPr>
      <t>QcI.07</t>
    </r>
  </si>
  <si>
    <t>Variante delle quantità del progetto in corso d'opera (10)</t>
  </si>
  <si>
    <r>
      <rPr>
        <sz val="6"/>
        <rFont val="Arial"/>
        <family val="2"/>
      </rPr>
      <t>QcI.08</t>
    </r>
  </si>
  <si>
    <t>Variante del progetto  in corso d'opera (11)</t>
  </si>
  <si>
    <r>
      <rPr>
        <sz val="6"/>
        <rFont val="Arial"/>
        <family val="2"/>
      </rPr>
      <t>QcI.09</t>
    </r>
  </si>
  <si>
    <r>
      <rPr>
        <sz val="6"/>
        <rFont val="Arial"/>
        <family val="2"/>
      </rPr>
      <t>Contabilità dei lavori a misura</t>
    </r>
  </si>
  <si>
    <r>
      <rPr>
        <sz val="6"/>
        <rFont val="Arial"/>
        <family val="2"/>
      </rPr>
      <t>QcI.10</t>
    </r>
  </si>
  <si>
    <r>
      <rPr>
        <sz val="6"/>
        <rFont val="Arial"/>
        <family val="2"/>
      </rPr>
      <t>Contabilità dei lavori a corpo</t>
    </r>
  </si>
  <si>
    <r>
      <rPr>
        <sz val="6"/>
        <rFont val="Arial"/>
        <family val="2"/>
      </rPr>
      <t>QcI.11</t>
    </r>
  </si>
  <si>
    <r>
      <rPr>
        <sz val="6"/>
        <rFont val="Arial"/>
        <family val="2"/>
      </rPr>
      <t>Certificato di regolare esecuzione</t>
    </r>
  </si>
  <si>
    <r>
      <rPr>
        <sz val="6"/>
        <rFont val="Arial"/>
        <family val="2"/>
      </rPr>
      <t>QcI.12</t>
    </r>
  </si>
  <si>
    <r>
      <rPr>
        <sz val="6"/>
        <rFont val="Arial"/>
        <family val="2"/>
      </rPr>
      <t>Coordinamento della sicurezza in esecuzione</t>
    </r>
  </si>
  <si>
    <r>
      <rPr>
        <sz val="6"/>
        <rFont val="Arial"/>
        <family val="2"/>
      </rPr>
      <t>QcI.13</t>
    </r>
  </si>
  <si>
    <r>
      <rPr>
        <sz val="6"/>
        <rFont val="Arial"/>
        <family val="2"/>
      </rPr>
      <t>Supporto al RUP: per la supervisione e coordinamento della D.L. e della C.S.E.</t>
    </r>
  </si>
  <si>
    <t>(9) Per i valori intermedi si opera per interpolazione lineare</t>
  </si>
  <si>
    <t>(10) Da applicarsi sulla somma dei valori assoluti delle quantità in più ed in meno del quadro di raffronto.</t>
  </si>
  <si>
    <t>(11) Da applicarsi sugli importi lordi delle opere di nuova progettazione, in aggiunta ai corrispettivi di cui alla prestazione precedente.</t>
  </si>
  <si>
    <t>DIREZIONE DELL'ESECUZIONE</t>
  </si>
  <si>
    <t>C.I) ESECUZIONE DEI LAVORI</t>
  </si>
  <si>
    <t>d.I) 
VERIFICHE E COLLAUDI</t>
  </si>
  <si>
    <r>
      <rPr>
        <sz val="6"/>
        <rFont val="Arial"/>
        <family val="2"/>
      </rPr>
      <t>QdI.01</t>
    </r>
  </si>
  <si>
    <r>
      <rPr>
        <sz val="6"/>
        <rFont val="Arial"/>
        <family val="2"/>
      </rPr>
      <t>Collaudo tecnico amministrativo</t>
    </r>
    <r>
      <rPr>
        <vertAlign val="superscript"/>
        <sz val="4"/>
        <rFont val="Arial"/>
        <family val="2"/>
      </rPr>
      <t xml:space="preserve"> (12)</t>
    </r>
  </si>
  <si>
    <r>
      <rPr>
        <sz val="6"/>
        <rFont val="Arial"/>
        <family val="2"/>
      </rPr>
      <t>QdI.02</t>
    </r>
  </si>
  <si>
    <r>
      <rPr>
        <sz val="6"/>
        <rFont val="Arial"/>
        <family val="2"/>
      </rPr>
      <t>Revisione tecnico contabile (Parte II, Titolo X, d.P.R. 207/10)</t>
    </r>
  </si>
  <si>
    <r>
      <rPr>
        <sz val="6"/>
        <rFont val="Arial"/>
        <family val="2"/>
      </rPr>
      <t>QdI.03</t>
    </r>
  </si>
  <si>
    <r>
      <rPr>
        <sz val="6"/>
        <rFont val="Arial"/>
        <family val="2"/>
      </rPr>
      <t>Collaudo statico (Capitolo 9, d.m. 14/01/2008)</t>
    </r>
  </si>
  <si>
    <r>
      <rPr>
        <sz val="6"/>
        <rFont val="Arial"/>
        <family val="2"/>
      </rPr>
      <t>QdI.04</t>
    </r>
  </si>
  <si>
    <r>
      <rPr>
        <sz val="6"/>
        <rFont val="Arial"/>
        <family val="2"/>
      </rPr>
      <t>Collaudo tecnico funzionale degli impianti (d.m. 22/01/2008 n°37)</t>
    </r>
  </si>
  <si>
    <r>
      <rPr>
        <sz val="6"/>
        <rFont val="Arial"/>
        <family val="2"/>
      </rPr>
      <t>QdI.05</t>
    </r>
  </si>
  <si>
    <t>Attestato di certificazione energetica (art.6 d.lgs. 311/2006)esclusa diagnosi energetica (13)</t>
  </si>
  <si>
    <t>e.I) 
MONITORAGGI</t>
  </si>
  <si>
    <r>
      <rPr>
        <sz val="6"/>
        <rFont val="Arial"/>
        <family val="2"/>
      </rPr>
      <t>QeI.01</t>
    </r>
  </si>
  <si>
    <r>
      <rPr>
        <sz val="6"/>
        <rFont val="Arial"/>
        <family val="2"/>
      </rPr>
      <t>Monitoraggi ambientali, naturalistici, fitoiatrici, faunistici, agronomici, zootecnici (artt. 18,28 Parte III All.1-All. 7 d.Lgs.152/2006)</t>
    </r>
  </si>
  <si>
    <r>
      <rPr>
        <sz val="6"/>
        <rFont val="Arial"/>
        <family val="2"/>
      </rPr>
      <t>QeI.02</t>
    </r>
  </si>
  <si>
    <r>
      <rPr>
        <sz val="6"/>
        <rFont val="Arial"/>
        <family val="2"/>
      </rPr>
      <t>Ricerche agricole e/o agro-industriali, nelle bioenergie, all'innovazione e sviluppo dei settori di competenza, la statistica, le ricerche di mercato, le attività relative agli assetti societari, alla cooperazione ed all'aggregazione di reti di impresa nel settore agricolo, agroalimentare, ambientale, energetico e forestale</t>
    </r>
  </si>
  <si>
    <t>(12) In caso di collaudo in corso d’opera il compenso è aumentato del 20%.</t>
  </si>
  <si>
    <t>(13) In assenza della documentazione di diagnosi energetica, il corrispettivo relativo alla sua redazione sarà determinato con i parametri di cui alla prestazione QbII.22</t>
  </si>
  <si>
    <t>TECNOLOGIE DELLA INFORMAZIONE E DELLA COMUNICAZIONE</t>
  </si>
  <si>
    <t>DESCRIZIONE SINGOLE PRESTAZIONI</t>
  </si>
  <si>
    <t>FASI PRESTAZIONALI</t>
  </si>
  <si>
    <t>FASI PRESTAZIO NALI</t>
  </si>
  <si>
    <t>FASI PRESTAZION ALI</t>
  </si>
  <si>
    <t>Interventi di manutenzione straordinaria, restauro, ristrutturazione, riqualificazione, su edifici e manufatti di interesse storico artistico non soggetti</t>
  </si>
  <si>
    <t>Strutture o parti di strutture in muratura, legno, metallo, non soggette ad azioni sismiche - riparazione o intervento locale - Verifiche strutturali relative.</t>
  </si>
  <si>
    <t>Opere strutturali di notevole importanza costruttiva e richiedenti calcolazioni particolari - Verifiche strutturali relative - Strutture con metodologie normative che richiedono modellazione particolare: edifici alti con necessità di valutazioni di secondo ordine.</t>
  </si>
  <si>
    <t>A</t>
  </si>
  <si>
    <t>B</t>
  </si>
  <si>
    <t>TERRITORI O E URBANISTICA</t>
  </si>
  <si>
    <t>Fino a</t>
  </si>
  <si>
    <t>Sull’eccedenza fino a</t>
  </si>
  <si>
    <t>Sull’eccedenza</t>
  </si>
  <si>
    <t>QaI.01</t>
  </si>
  <si>
    <t>Relazione illustrativa</t>
  </si>
  <si>
    <t>QaI.02</t>
  </si>
  <si>
    <t>Relazione illustrativa, Elaborati progettuali e tecnico economici</t>
  </si>
  <si>
    <t>QaI.03</t>
  </si>
  <si>
    <t>Supporto al RUP: accertamenti e verifiche preliminari</t>
  </si>
  <si>
    <t>QaII.01</t>
  </si>
  <si>
    <t>Sintetiche, basate su elementi sintetici e globali, vani, metri cubi, etc. (d.P.R. 327/2001)</t>
  </si>
  <si>
    <t>QaII.02</t>
  </si>
  <si>
    <t>Particolareggiate, complete di criteri di valutazione, relazione motivata, descrizioni, computi e tipi (d.P.R. 327/2001)</t>
  </si>
  <si>
    <t>QaII.03</t>
  </si>
  <si>
    <t>Analitiche, integrate con specifiche e distinte, sullo stato e valore dei singoli componenti  (d.P.R. 327/2001)</t>
  </si>
  <si>
    <t>QaIII.01</t>
  </si>
  <si>
    <t>Rilievi, studi e classificazioni agronomiche, colturali, delle biomasse e delle attività produttive (d.Lgs 152/2006 – All.VI-VII)</t>
  </si>
  <si>
    <t>QaIII.02</t>
  </si>
  <si>
    <t>Rilievo botanico e analisi vegetazionali dei popolamenti erbacei ed arborei ed animali (d.Lgs 152/2006 – All.VI-VII)</t>
  </si>
  <si>
    <t>QaIII.03</t>
  </si>
  <si>
    <t>Elaborazioni, analisi e valutazioni con modelli numerici, software dedicati, (incendi boschivi, diffusione inquinanti, idrologia ed idrogeologia, regimazione delle acque, idraulica, colate di fango e di detriti, esondazioni, aree di pericolo, stabilità dei pendii, filtrazioni, reti ecologiche e dinamiche ecologiche) (d.Lgs 152/2006 – All.VI- VII)</t>
  </si>
  <si>
    <t>QaIV.01</t>
  </si>
  <si>
    <t>Piani economici, aziendali, business plan e di investimento</t>
  </si>
  <si>
    <t>ATTIVITA’ PROPEDEUTICHE ALLA PROGETTAZIONE</t>
  </si>
  <si>
    <t>Relazioni, planimetrie, elaborati grafici</t>
  </si>
  <si>
    <t>QbI.02</t>
  </si>
  <si>
    <t>Calcolo sommario spesa, quadro economico di progetto</t>
  </si>
  <si>
    <t>QbI.03</t>
  </si>
  <si>
    <t>Piano particellare preliminare delle aree o rilievo di massima degli immobili</t>
  </si>
  <si>
    <t>QbI.04</t>
  </si>
  <si>
    <t>QbI.05</t>
  </si>
  <si>
    <t>QbI.06</t>
  </si>
  <si>
    <t>Relazione geotecnica</t>
  </si>
  <si>
    <t>QbI.07</t>
  </si>
  <si>
    <t>Relazione idrologica</t>
  </si>
  <si>
    <t>QbI.08</t>
  </si>
  <si>
    <t>Relazione idraulica</t>
  </si>
  <si>
    <t>QbI.09</t>
  </si>
  <si>
    <t>Relazione sismica e sulle strutture</t>
  </si>
  <si>
    <t>QbI.10</t>
  </si>
  <si>
    <t>Relazione archeologica</t>
  </si>
  <si>
    <t>QbI.11</t>
  </si>
  <si>
    <t>QbI.12</t>
  </si>
  <si>
    <t>Progettazione integrale e coordinata - Integrazione delle prestazioni specialistiche</t>
  </si>
  <si>
    <t>QbI.13</t>
  </si>
  <si>
    <t>Studio di inserimento urbanistico</t>
  </si>
  <si>
    <t>QbI.14</t>
  </si>
  <si>
    <t>QbI.15</t>
  </si>
  <si>
    <t>Prime indicazioni di progettazione antincendio (d.m. 6/02/1982)</t>
  </si>
  <si>
    <t>QbI.16</t>
  </si>
  <si>
    <t>Prime indicazioni e prescrizioni per la stesura dei Piani di Sicurezza</t>
  </si>
  <si>
    <t>QbI.17</t>
  </si>
  <si>
    <t>Studi di prefattibilità ambientale</t>
  </si>
  <si>
    <t>QbI.18</t>
  </si>
  <si>
    <t>Piano di monitoraggio ambientale</t>
  </si>
  <si>
    <t>QbI.19</t>
  </si>
  <si>
    <t>Supporto al RUP: supervisione e coordinamento della progettazione preliminare</t>
  </si>
  <si>
    <t>QbI.20</t>
  </si>
  <si>
    <t>Supporto al RUP: verifica della progettazione preliminare</t>
  </si>
  <si>
    <t>QbII.01</t>
  </si>
  <si>
    <t>Relazioni generale e tecniche, Elaborati grafici, Calcolo delle strutture e degli impianti, eventuali Relazione sulla risoluzione delle interferenze e Relazione sulla gestione materie</t>
  </si>
  <si>
    <t>QbII.02</t>
  </si>
  <si>
    <t>Rilievi dei manufatti</t>
  </si>
  <si>
    <t>QbII.03</t>
  </si>
  <si>
    <t>Disciplinare descrittivo e prestazionale</t>
  </si>
  <si>
    <t>QbII.04</t>
  </si>
  <si>
    <t>Piano particellare d’esproprio</t>
  </si>
  <si>
    <t>QbII.05</t>
  </si>
  <si>
    <t>Elenco prezzi unitari ed eventuali analisi, Computo metrico estimativo, Quadro economico</t>
  </si>
  <si>
    <t>QbII.06</t>
  </si>
  <si>
    <t>QbII.07</t>
  </si>
  <si>
    <t>Rilievi planoaltimetrici</t>
  </si>
  <si>
    <t>QbII.08</t>
  </si>
  <si>
    <t>QbII.09</t>
  </si>
  <si>
    <t>QbII.10</t>
  </si>
  <si>
    <t>QbII.11</t>
  </si>
  <si>
    <t>QbII.12</t>
  </si>
  <si>
    <t>QbII.13</t>
  </si>
  <si>
    <t>QbII.14</t>
  </si>
  <si>
    <t>Analisi storico critica e relazione sulle strutture esistenti</t>
  </si>
  <si>
    <t>QbII.15</t>
  </si>
  <si>
    <t>Relazione sulle indagini dei materiali e delle strutture per edifici esistenti</t>
  </si>
  <si>
    <t>QbII.16</t>
  </si>
  <si>
    <t>Verifica sismica delle strutture esistenti e individuazione delle carenze strutturali</t>
  </si>
  <si>
    <t>QbII.17</t>
  </si>
  <si>
    <t>QbII.18</t>
  </si>
  <si>
    <t>Elaborati di  progettazione antincendio (d.m. 16/02/1982)</t>
  </si>
  <si>
    <t>QbII.19</t>
  </si>
  <si>
    <t>Relazione paesaggistica (d.lgs. 42/2004)</t>
  </si>
  <si>
    <t>QbII.20</t>
  </si>
  <si>
    <t>Elaborati e relazioni per requisiti acustici (Legge 447/95-d.p.c.m. 512/97)</t>
  </si>
  <si>
    <t>QbII.21</t>
  </si>
  <si>
    <t>Relazione energetica (ex Legge 10/91 e s.m.i.)</t>
  </si>
  <si>
    <t>QbII.22</t>
  </si>
  <si>
    <t>Diagnosi energetica (ex Legge 10/91 e s.m.i.) degli edifici esistenti, esclusi i rilievi e le indagini</t>
  </si>
  <si>
    <t>QbII.23</t>
  </si>
  <si>
    <t>Aggiornamento delle prime indicazioni e prescrizioni per la redazione del PSC</t>
  </si>
  <si>
    <t>QbII.24</t>
  </si>
  <si>
    <t>Studio di impatto ambientale o di fattibilità ambientale (VIA-VAS- AIA) –</t>
  </si>
  <si>
    <t>QbII.25</t>
  </si>
  <si>
    <t>QbII.26</t>
  </si>
  <si>
    <t>Supporto al RUP: supervisione e coordinamento della prog. def.</t>
  </si>
  <si>
    <t>QbII.27</t>
  </si>
  <si>
    <t>Supporto RUP: verifica della prog. def.</t>
  </si>
  <si>
    <t>QbIII.01</t>
  </si>
  <si>
    <t>Relazione generale e specialistiche, Elaborati grafici, Calcoli esecutivi</t>
  </si>
  <si>
    <t>QbIII.02</t>
  </si>
  <si>
    <t>Particolari costruttivi e decorativi</t>
  </si>
  <si>
    <t>QbIII.03</t>
  </si>
  <si>
    <t>Computo  metrico  estimativo,  Quadro  economico,  Elenco  prezzi  e  eventuale  analisi,  Quadro dell'incidenza percentuale della quantità di manodopera</t>
  </si>
  <si>
    <t>QbIII.04</t>
  </si>
  <si>
    <t>Schema di contratto, capitolato speciale d'appalto, cronoprogramma</t>
  </si>
  <si>
    <t>QbIII.05</t>
  </si>
  <si>
    <t>Piano di manutenzione dell'opera</t>
  </si>
  <si>
    <t>QbIII.06</t>
  </si>
  <si>
    <t>QbIII.07</t>
  </si>
  <si>
    <t>Piano di Sicurezza e Coordinamento</t>
  </si>
  <si>
    <t>QbIII.08</t>
  </si>
  <si>
    <t>Supporto al RUP: per la supervisione e coordinamento della progettazione esecutiva</t>
  </si>
  <si>
    <t>QbIII.09</t>
  </si>
  <si>
    <t>Supporto al RUP: per la verifica della progettazione esecutiva</t>
  </si>
  <si>
    <t>QbIII.10</t>
  </si>
  <si>
    <t>Supporto al RUP: per la  programmazione e progettazione appalto</t>
  </si>
  <si>
    <t>QbIII.11</t>
  </si>
  <si>
    <t>Supporto al RUP: per la validazione del progetto</t>
  </si>
  <si>
    <t>QcI.01</t>
  </si>
  <si>
    <t>Direzione lavori, assistenza al collaudo, prove di accettazione</t>
  </si>
  <si>
    <t>QcI.02</t>
  </si>
  <si>
    <t>Liquidazione (art.194, comma 1, d.P.R. 207/10)-Rendicontazioni e liquidazione tecnico contabile</t>
  </si>
  <si>
    <t>QcI.03</t>
  </si>
  <si>
    <t>Controllo aggiornamento elaborati di progetto, aggiornamento dei manuali d'uso e manutenzione</t>
  </si>
  <si>
    <t>QcI.04</t>
  </si>
  <si>
    <t>Coordinamento e supervisione dell'ufficio di direzione lavori</t>
  </si>
  <si>
    <t>QcI.05</t>
  </si>
  <si>
    <t>Ufficio della direzione lavori, per ogni addetto con qualifica di direttore operativo</t>
  </si>
  <si>
    <t>QcI.05.0 1</t>
  </si>
  <si>
    <t>QcI.06</t>
  </si>
  <si>
    <t>QcI.07</t>
  </si>
  <si>
    <t>QcI.08</t>
  </si>
  <si>
    <t>QcI.09</t>
  </si>
  <si>
    <t>Contabilità dei lavori a misura</t>
  </si>
  <si>
    <t>QcI.10</t>
  </si>
  <si>
    <t>Contabilità dei lavori a corpo</t>
  </si>
  <si>
    <t>QcI.11</t>
  </si>
  <si>
    <t>Certificato di regolare esecuzione</t>
  </si>
  <si>
    <t>QcI.12</t>
  </si>
  <si>
    <t>Coordinamento della sicurezza in esecuzione</t>
  </si>
  <si>
    <t>QcI.13</t>
  </si>
  <si>
    <t>Supporto al RUP: per la supervisione e coordinamento della D.L. e della C.S.E.</t>
  </si>
  <si>
    <t>QdI.01</t>
  </si>
  <si>
    <t>QdI.02</t>
  </si>
  <si>
    <t>Revisione tecnico contabile (Parte II, Titolo X, d.P.R. 207/10)</t>
  </si>
  <si>
    <t>QdI.03</t>
  </si>
  <si>
    <t>Collaudo statico (Capitolo 9, d.m. 14/01/2008)</t>
  </si>
  <si>
    <t>QdI.04</t>
  </si>
  <si>
    <t>Collaudo tecnico funzionale degli impianti (d.m. 22/01/2008 n°37)</t>
  </si>
  <si>
    <t>QdI.05</t>
  </si>
  <si>
    <t>QeI.01</t>
  </si>
  <si>
    <t>Monitoraggi ambientali, naturalistici, fitoiatrici, faunistici, agronomici, zootecnici (artt. 18,28 Parte III All.1-All. 7 d.Lgs.152/2006)</t>
  </si>
  <si>
    <t>QeI.02</t>
  </si>
  <si>
    <t>Ricerche agricole e/o agro-industriali, nelle bioenergie, all'innovazione e sviluppo dei settori di competenza, la statistica, le ricerche di mercato, le attività relative agli assetti societari, alla cooperazione ed all'aggregazione di reti di impresa nel settore agricolo, agroalimentare, ambientale, energetico e forestale</t>
  </si>
  <si>
    <t>b.I) Progettazione Preliminare</t>
  </si>
  <si>
    <t>b.II) Progettazione Definitiva</t>
  </si>
  <si>
    <t>b.III) Progettazione Esecutiva</t>
  </si>
  <si>
    <t>Numero addetti:</t>
  </si>
  <si>
    <t>Ufficio della direzione lavori, per ogni addetto con qualifica di ispettore di cantiere                                                 -                                               Numero addetti:</t>
  </si>
  <si>
    <t>COMPENSO AL NETTO DELLE SPESE</t>
  </si>
  <si>
    <t>COMPENSO FASE c.I) ESECUZIONE DEI LAVORI</t>
  </si>
  <si>
    <t>COMPENSO FASE d.I) VERIFICHE E COLLAUDI</t>
  </si>
  <si>
    <t>COMPENSO FASE e.I) MONITORAGGI</t>
  </si>
  <si>
    <t>S.03-Strutture, Opere infrastrutturali puntuali-Strutture in c.a. soggette ad azione sismica</t>
  </si>
  <si>
    <t>IA.03-Impianti elettrici e speciali a servizio delle costruzioni - Singole apparecchiature per laboratori e impianti pilota-Impianti di tipo semplice</t>
  </si>
  <si>
    <t>U.I. ANTE</t>
  </si>
  <si>
    <t>Descrizione</t>
  </si>
  <si>
    <t>ID Opera</t>
  </si>
  <si>
    <t>%</t>
  </si>
  <si>
    <t>U.I. POST</t>
  </si>
  <si>
    <t>DETERMINAZIONE DEL VALORE ESISTENTE DELL'OPERA (DEI)</t>
  </si>
  <si>
    <r>
      <rPr>
        <b/>
        <sz val="11"/>
        <rFont val="Calibri"/>
        <family val="2"/>
        <scheme val="minor"/>
      </rPr>
      <t xml:space="preserve">Vp - </t>
    </r>
    <r>
      <rPr>
        <sz val="11"/>
        <rFont val="Calibri"/>
        <family val="2"/>
        <scheme val="minor"/>
      </rPr>
      <t>CME Lavori</t>
    </r>
  </si>
  <si>
    <t>TIPOLOGIA</t>
  </si>
  <si>
    <t>C.F. 0000000000000000</t>
  </si>
  <si>
    <t>E.20-Edifici e manufatti esistenti-Manutenzione straordinaria su edifici esistenti</t>
  </si>
  <si>
    <t>VALORE STRUTTURE</t>
  </si>
  <si>
    <t xml:space="preserve">VALORE  EDILIZIA </t>
  </si>
  <si>
    <t>VALORE IMPIANTI</t>
  </si>
  <si>
    <t>CONSISTENZA DELL'OPERA</t>
  </si>
  <si>
    <t>COSTO UNITARIO</t>
  </si>
  <si>
    <t>VALORE EDILIZIA  per U.I.</t>
  </si>
  <si>
    <t>VALORE IMPIANTI  per U.I.</t>
  </si>
  <si>
    <t>DETERMINAZIONE DEL VALORE DI PROGETTO (CME) - LAVORI</t>
  </si>
  <si>
    <t>VALORE GLOBALE Ve</t>
  </si>
  <si>
    <r>
      <t xml:space="preserve">Identificazione delle opere
</t>
    </r>
    <r>
      <rPr>
        <i/>
        <sz val="9"/>
        <rFont val="Calibri"/>
        <family val="2"/>
        <scheme val="minor"/>
      </rPr>
      <t>(per la descrizione  dettagliata dvedere Tabella-Z1)</t>
    </r>
  </si>
  <si>
    <r>
      <t>Grado di complessità della prestazione</t>
    </r>
    <r>
      <rPr>
        <i/>
        <sz val="10"/>
        <rFont val="Calibri"/>
        <family val="2"/>
        <scheme val="minor"/>
      </rPr>
      <t xml:space="preserve"> (vedere Tabella-Z1)</t>
    </r>
  </si>
  <si>
    <r>
      <t>Collaudo tecnico amministrativo</t>
    </r>
    <r>
      <rPr>
        <vertAlign val="superscript"/>
        <sz val="8"/>
        <rFont val="Calibri"/>
        <family val="2"/>
        <scheme val="minor"/>
      </rPr>
      <t xml:space="preserve"> (12)</t>
    </r>
  </si>
  <si>
    <t>IMPORTO TOTALE Vp</t>
  </si>
  <si>
    <t>IMPORTO EDILIZIA  per U.I.</t>
  </si>
  <si>
    <t>IMPORTO IMPIANTI  per U.I.</t>
  </si>
  <si>
    <t>NP01</t>
  </si>
  <si>
    <t>Ubicazione dell'opera</t>
  </si>
  <si>
    <t>Committente</t>
  </si>
  <si>
    <t>Professionista</t>
  </si>
  <si>
    <t>Descrizione dell'intervento</t>
  </si>
  <si>
    <t>Logo progettista</t>
  </si>
  <si>
    <t>Sismabonus</t>
  </si>
  <si>
    <t>Ecobonus</t>
  </si>
  <si>
    <t>Sismabonus + Ecobonus</t>
  </si>
  <si>
    <t>Inarcassa</t>
  </si>
  <si>
    <t xml:space="preserve">Totale </t>
  </si>
  <si>
    <t>Totale</t>
  </si>
  <si>
    <t>Importo</t>
  </si>
  <si>
    <t>Iva</t>
  </si>
  <si>
    <t>Totale generale</t>
  </si>
  <si>
    <t xml:space="preserve">VULNERABILITA' 
</t>
  </si>
  <si>
    <t xml:space="preserve">RELAZIONE GEOLOGICA 
</t>
  </si>
  <si>
    <t xml:space="preserve">APE CONVENZIONALE 
</t>
  </si>
  <si>
    <t xml:space="preserve">SUPPORTO AL TITOLARE DELL'INTERVENTO  
</t>
  </si>
  <si>
    <r>
      <t xml:space="preserve">Valore per calcolo  Ape Ante </t>
    </r>
    <r>
      <rPr>
        <i/>
        <sz val="11"/>
        <rFont val="Calibri"/>
        <family val="2"/>
        <scheme val="minor"/>
      </rPr>
      <t>(Percentuale individuata dal prezzario DEI per tipologia edilizia indicata)</t>
    </r>
  </si>
  <si>
    <r>
      <t xml:space="preserve">Indicare il numero delle unità immobiliari ante intervento </t>
    </r>
    <r>
      <rPr>
        <i/>
        <sz val="11"/>
        <rFont val="Calibri"/>
        <family val="2"/>
        <scheme val="minor"/>
      </rPr>
      <t>(solo U.I. riscaldate)</t>
    </r>
  </si>
  <si>
    <r>
      <t xml:space="preserve">Indicare il numero delle unità immobiliari post intervento </t>
    </r>
    <r>
      <rPr>
        <i/>
        <sz val="11"/>
        <rFont val="Calibri"/>
        <family val="2"/>
        <scheme val="minor"/>
      </rPr>
      <t>(solo U.I. riscaldate)</t>
    </r>
  </si>
  <si>
    <r>
      <t xml:space="preserve">Indicare la consistenza dell'edificio esistente </t>
    </r>
    <r>
      <rPr>
        <i/>
        <sz val="11"/>
        <rFont val="Calibri"/>
        <family val="2"/>
        <scheme val="minor"/>
      </rPr>
      <t>(m² o m³ a seconda della tipologia di immobile da prezzario DEI)</t>
    </r>
  </si>
  <si>
    <r>
      <t xml:space="preserve">Indicare il costo dell'opera riportatonella prezzario DEI per la tipologia di immobile individuata </t>
    </r>
    <r>
      <rPr>
        <i/>
        <sz val="11"/>
        <rFont val="Calibri"/>
        <family val="2"/>
        <scheme val="minor"/>
      </rPr>
      <t>(€/m³ o €/m²)</t>
    </r>
  </si>
  <si>
    <t>Dati da inserire</t>
  </si>
  <si>
    <t>CATEGORIA</t>
  </si>
  <si>
    <t>IMPIANTI IDRICI</t>
  </si>
  <si>
    <t>IMPIANTI MECCANICI</t>
  </si>
  <si>
    <t>IMPIANTI ELETTRICI</t>
  </si>
  <si>
    <t>PROGETTAZIONE DEFINITIVA</t>
  </si>
  <si>
    <t>PROGETTAZIONE PRELIMINARE</t>
  </si>
  <si>
    <t>b.I)</t>
  </si>
  <si>
    <t>b.II)</t>
  </si>
  <si>
    <t xml:space="preserve">COMPENSO PROGETTAZIONE </t>
  </si>
  <si>
    <t xml:space="preserve">TOTALE COMPENSO </t>
  </si>
  <si>
    <t xml:space="preserve">SPESE ED ONERI ACCESSORI </t>
  </si>
  <si>
    <t>NOTE PER L'UTILIZZO DEL TOOL</t>
  </si>
  <si>
    <t>Inserire dati esclusivamente nei campi destinati (caselle contrassegnate con fondo di colore blu chiaro)</t>
  </si>
  <si>
    <t>Parametro base (P)</t>
  </si>
  <si>
    <t>Valore Opera (V)</t>
  </si>
  <si>
    <t>Categoria delle Opere</t>
  </si>
  <si>
    <r>
      <t xml:space="preserve">Relazione  geologica </t>
    </r>
    <r>
      <rPr>
        <vertAlign val="superscript"/>
        <sz val="8"/>
        <rFont val="Calibri"/>
        <family val="2"/>
        <scheme val="minor"/>
      </rPr>
      <t>5</t>
    </r>
  </si>
  <si>
    <r>
      <t xml:space="preserve">Relazione tecnica sullo stato di consistenza degli immobili da ristrutturare </t>
    </r>
    <r>
      <rPr>
        <vertAlign val="superscript"/>
        <sz val="8"/>
        <rFont val="Calibri"/>
        <family val="2"/>
        <scheme val="minor"/>
      </rPr>
      <t>6</t>
    </r>
  </si>
  <si>
    <t>STUDI DI FATTIBILITA’</t>
  </si>
  <si>
    <t xml:space="preserve">a.I) </t>
  </si>
  <si>
    <t>ATTIVITA' PROPEDEUTICHE ALLA PROGETTAZIONE</t>
  </si>
  <si>
    <t xml:space="preserve"> STIME E VALUTAZI ONI</t>
  </si>
  <si>
    <t xml:space="preserve">a.II) </t>
  </si>
  <si>
    <t xml:space="preserve"> RILIEVI STUDI ED ANALISI</t>
  </si>
  <si>
    <t>a.III)</t>
  </si>
  <si>
    <t>PIANI ECONOMICI</t>
  </si>
  <si>
    <t>a.IV)</t>
  </si>
  <si>
    <t xml:space="preserve"> b.III) </t>
  </si>
  <si>
    <t xml:space="preserve">PROGETTAZIONE ESECUTIVA  </t>
  </si>
  <si>
    <t>ESECUZIONE DEI LAVORI</t>
  </si>
  <si>
    <t xml:space="preserve">c.I) </t>
  </si>
  <si>
    <r>
      <t xml:space="preserve">Ufficio della direzione lavori, per ogni addetto con qualifica di direttore operativo “GEOLOGO” </t>
    </r>
    <r>
      <rPr>
        <vertAlign val="superscript"/>
        <sz val="8"/>
        <rFont val="Calibri"/>
        <family val="2"/>
        <scheme val="minor"/>
      </rPr>
      <t>9</t>
    </r>
  </si>
  <si>
    <t xml:space="preserve">d.I) </t>
  </si>
  <si>
    <r>
      <t>Totale incidenze</t>
    </r>
    <r>
      <rPr>
        <i/>
        <sz val="8"/>
        <rFont val="Calibri"/>
        <family val="2"/>
        <scheme val="minor"/>
      </rPr>
      <t xml:space="preserve"> (al netto delle prestazioni a scaglioni)</t>
    </r>
  </si>
  <si>
    <t xml:space="preserve">MONITORAGGI  </t>
  </si>
  <si>
    <t xml:space="preserve"> e.I) </t>
  </si>
  <si>
    <t>a.I) a.II) a.III) Attività Propedeutiche alla Progettazione</t>
  </si>
  <si>
    <t xml:space="preserve">RIBASSO SUL CORRISPETTIVO </t>
  </si>
  <si>
    <t>VERIFICHE E COLLAUDI</t>
  </si>
  <si>
    <t>a.</t>
  </si>
  <si>
    <t>CORRISPETTIVO TOTALE DELLA PRESTAZIONE (COMPENSO + SPESE)</t>
  </si>
  <si>
    <t>ASSEVERAZIONI SPECIFICHE SUPERBONUS 110%</t>
  </si>
  <si>
    <t>inserire immagine dell'oggetto dell'intervento</t>
  </si>
  <si>
    <r>
      <t xml:space="preserve">DETERMINAZIONE DEI CORRISPETTIVI 
</t>
    </r>
    <r>
      <rPr>
        <sz val="14"/>
        <color theme="0"/>
        <rFont val="Calibri"/>
        <family val="2"/>
        <scheme val="minor"/>
      </rPr>
      <t>D.M. 17/06/2016</t>
    </r>
  </si>
  <si>
    <t>Individuare la Tipologia di immobile più aderente al caso di specie tra quelli indicati nel prezzazio DEI Tip. edilizie</t>
  </si>
  <si>
    <t xml:space="preserve">inserire logo progettista
</t>
  </si>
  <si>
    <r>
      <t xml:space="preserve">FOGLIO DI CALCOLO PER DETERMINAZIONE DEI CORRISPETTIVI  </t>
    </r>
    <r>
      <rPr>
        <sz val="14"/>
        <color theme="0"/>
        <rFont val="Calibri"/>
        <family val="2"/>
        <scheme val="minor"/>
      </rPr>
      <t>D.M. 17/06/2016</t>
    </r>
  </si>
  <si>
    <t xml:space="preserve">CNPAIA </t>
  </si>
  <si>
    <r>
      <rPr>
        <i/>
        <sz val="10"/>
        <rFont val="Calibri"/>
        <family val="2"/>
        <scheme val="minor"/>
      </rPr>
      <t>Luogo e data:</t>
    </r>
    <r>
      <rPr>
        <i/>
        <sz val="11"/>
        <rFont val="Calibri"/>
        <family val="2"/>
        <scheme val="minor"/>
      </rPr>
      <t xml:space="preserve">
</t>
    </r>
    <r>
      <rPr>
        <sz val="11"/>
        <color rgb="FF225B90"/>
        <rFont val="Calibri"/>
        <family val="2"/>
        <scheme val="minor"/>
      </rPr>
      <t>____________ (__) lì __ aprile 2021</t>
    </r>
  </si>
  <si>
    <t xml:space="preserve">Digitare "X" nell'apposita colonna per attivare le prestazioni </t>
  </si>
  <si>
    <r>
      <t xml:space="preserve">Valore per calcolo Vulnerabilità </t>
    </r>
    <r>
      <rPr>
        <i/>
        <sz val="11"/>
        <rFont val="Calibri"/>
        <family val="2"/>
        <scheme val="minor"/>
      </rPr>
      <t>(Percentuale individuata dal prezzario DEI per tipologia edilizia indicata)</t>
    </r>
  </si>
  <si>
    <t>A.1</t>
  </si>
  <si>
    <t>X</t>
  </si>
  <si>
    <t>IA.02-Impianti meccanici a fluido a servizio delle costruzioni-Impianti di riscaldamento e raffrescamento</t>
  </si>
  <si>
    <t>COLLAUDO</t>
  </si>
  <si>
    <t>Via ____________________n___ - ________ - ______________ (__)</t>
  </si>
  <si>
    <t>Condominio Via______________</t>
  </si>
  <si>
    <t>_____________Ingegneria Srl</t>
  </si>
  <si>
    <t>Via __________________ n.___________ - _______ ____________ (__)</t>
  </si>
  <si>
    <t>TOTALE SPESE TECNICHE</t>
  </si>
  <si>
    <t>PROGETTAZIONE ED ESECUZIONE</t>
  </si>
  <si>
    <t>CONDIZIONI GENERALI DI UTILIZZO</t>
  </si>
  <si>
    <t>Scaglioni QbI.11</t>
  </si>
  <si>
    <t>Scaglioni  QbII.13</t>
  </si>
  <si>
    <t>Scaglioni  QbII.24</t>
  </si>
  <si>
    <t>Scaglioni  QbII.25</t>
  </si>
  <si>
    <t>Scaglioni  QbI.18</t>
  </si>
  <si>
    <t>Scaglioni  QbI.17</t>
  </si>
  <si>
    <t>Scaglioni  QcI.05</t>
  </si>
  <si>
    <t>Scaglioni QcI.10</t>
  </si>
  <si>
    <t>Scaglioni QcI.09</t>
  </si>
  <si>
    <t>Asseverazione congruità dei prezzi e dei requisiti oggettivi e soggettivi</t>
  </si>
  <si>
    <t>SPESE TECNICHE SUPPORTO AL TITOLARE DELL'INTERVENTO</t>
  </si>
  <si>
    <t>SPESE TECNICHE COLLAUDATORE</t>
  </si>
  <si>
    <t>SPESE TECNICHE PROGETTAZIONE ED ESECUZIONE</t>
  </si>
  <si>
    <t>SPESE TECNICHE RELAZIONE GEOLOGICA</t>
  </si>
  <si>
    <t>SPESE TECNICHE VULNERABILITA' SISMICA</t>
  </si>
  <si>
    <r>
      <rPr>
        <b/>
        <sz val="8"/>
        <color theme="0"/>
        <rFont val="Arial"/>
        <family val="2"/>
      </rPr>
      <t>CATEGORIA</t>
    </r>
  </si>
  <si>
    <t>CATEGORIE</t>
  </si>
  <si>
    <t>IMPIANTI</t>
  </si>
  <si>
    <r>
      <rPr>
        <b/>
        <sz val="8"/>
        <color theme="0"/>
        <rFont val="Arial"/>
        <family val="2"/>
      </rPr>
      <t>a.0) PIANIFICAZIONE E PROGRAMMAZIONE (2)</t>
    </r>
    <r>
      <rPr>
        <vertAlign val="superscript"/>
        <sz val="8"/>
        <color theme="0"/>
        <rFont val="Arial"/>
        <family val="2"/>
      </rPr>
      <t xml:space="preserve">
</t>
    </r>
    <r>
      <rPr>
        <sz val="8"/>
        <color theme="0"/>
        <rFont val="Arial"/>
        <family val="2"/>
      </rPr>
      <t xml:space="preserve">L. 17.08.42 n 1150
</t>
    </r>
  </si>
  <si>
    <t>a.II) STIME E VALUTAZI ONI</t>
  </si>
  <si>
    <t>a.III) RILIEVI STUDI ED ANALISI</t>
  </si>
  <si>
    <t>a.IV) PIANI
ECONOMICI</t>
  </si>
  <si>
    <t>S.01 S.03</t>
  </si>
  <si>
    <t>S.02 S.04 S.05 S.06</t>
  </si>
  <si>
    <t xml:space="preserve">Le Condizioni Generali di utilizzo del presente strumento di calcolo sono riportate nella Scheda OUTPUT DATI </t>
  </si>
  <si>
    <t>Inserire eventuale sconto applicato nella penultima riga</t>
  </si>
  <si>
    <t>Scheda Vulnerabilità</t>
  </si>
  <si>
    <t>Scheda Vulnerabilità Sismica</t>
  </si>
  <si>
    <t>Scheda Relazione Geologica</t>
  </si>
  <si>
    <t>Il presente foglio di calcolo è stato predisposto seguendo le indicazioni del  Decreto Ministeriale 17/06/2016 pubblicato in G.U. n. 174 del 27 luglio 2016, limitatamente ad alcune sue applicazioni, al fine di fornire uno strumento semplificato e utile alla determinazione del corrispettivo sulla base di quanto indicato nelle relative Linee Guida OICE.</t>
  </si>
  <si>
    <t>Scheda Progettazione ed Esecuzione</t>
  </si>
  <si>
    <t>Scheda APE Convenzionale Ante e Post</t>
  </si>
  <si>
    <t>Scheda Collaudatore</t>
  </si>
  <si>
    <t>Scheda Supporto al Titolare dell'intervento</t>
  </si>
  <si>
    <t>Scheda OUTPUT DATI</t>
  </si>
  <si>
    <t>IA.01-Impianti meccanici a fluido a servizio delle costruzioni-Impianti idrici e fognari all'interno di edifici domestici o industriali, Reti per combustibili e gas, Impianti antincendio</t>
  </si>
  <si>
    <t>In nessun caso OICE e gli sviluppatori saranno ritenuti responsabili dei risultati delle elaborazioni dei presenti fogli di calcolo per qualsivoglia tipo e natura di danno cagionato, anche qualora OICE e gli sviluppatori siano stati avvertiti della possibilità di tali danni.</t>
  </si>
  <si>
    <r>
      <t xml:space="preserve">L’utilizzo dello strumento è libero (Password di sblocco celle: </t>
    </r>
    <r>
      <rPr>
        <b/>
        <sz val="10"/>
        <color rgb="FF225B90"/>
        <rFont val="Calibri"/>
        <family val="2"/>
        <scheme val="minor"/>
      </rPr>
      <t>Tonelli_Ing_2021</t>
    </r>
    <r>
      <rPr>
        <sz val="10"/>
        <color rgb="FF225B90"/>
        <rFont val="Calibri"/>
        <family val="2"/>
        <scheme val="minor"/>
      </rPr>
      <t xml:space="preserve">), pertanto l’utente e/o l’utilizzatore di questo strumento è tenuto a controllare/verificare i fogli di calcolo e il risultato delle elaborazioni, segnalando ad OICE, eventuali malfunzionamenti. </t>
    </r>
  </si>
  <si>
    <t>Comune di ____________</t>
  </si>
  <si>
    <r>
      <t xml:space="preserve">Edilizia 
</t>
    </r>
    <r>
      <rPr>
        <i/>
        <sz val="10"/>
        <rFont val="Calibri"/>
        <family val="2"/>
        <scheme val="minor"/>
      </rPr>
      <t>(Ve)</t>
    </r>
  </si>
  <si>
    <r>
      <t xml:space="preserve">Edilizia 
</t>
    </r>
    <r>
      <rPr>
        <i/>
        <sz val="10"/>
        <rFont val="Calibri"/>
        <family val="2"/>
        <scheme val="minor"/>
      </rPr>
      <t>(Vp)</t>
    </r>
  </si>
  <si>
    <r>
      <t xml:space="preserve">Strutture
</t>
    </r>
    <r>
      <rPr>
        <i/>
        <sz val="10"/>
        <rFont val="Calibri"/>
        <family val="2"/>
        <scheme val="minor"/>
      </rPr>
      <t>(Ve)</t>
    </r>
  </si>
  <si>
    <r>
      <t xml:space="preserve">Strutture
</t>
    </r>
    <r>
      <rPr>
        <i/>
        <sz val="10"/>
        <rFont val="Calibri"/>
        <family val="2"/>
        <scheme val="minor"/>
      </rPr>
      <t>(Vp)</t>
    </r>
  </si>
  <si>
    <r>
      <t xml:space="preserve">Impianti
</t>
    </r>
    <r>
      <rPr>
        <i/>
        <sz val="10"/>
        <rFont val="Calibri"/>
        <family val="2"/>
        <scheme val="minor"/>
      </rPr>
      <t>(Ve)</t>
    </r>
  </si>
  <si>
    <r>
      <t xml:space="preserve">Impianti 
</t>
    </r>
    <r>
      <rPr>
        <i/>
        <sz val="10"/>
        <rFont val="Calibri"/>
        <family val="2"/>
        <scheme val="minor"/>
      </rPr>
      <t>(Vp)</t>
    </r>
  </si>
  <si>
    <r>
      <t xml:space="preserve">Impianti  
</t>
    </r>
    <r>
      <rPr>
        <i/>
        <sz val="10"/>
        <rFont val="Calibri"/>
        <family val="2"/>
        <scheme val="minor"/>
      </rPr>
      <t>(Vp)</t>
    </r>
  </si>
  <si>
    <r>
      <t xml:space="preserve">Impianti
</t>
    </r>
    <r>
      <rPr>
        <i/>
        <sz val="10"/>
        <rFont val="Calibri"/>
        <family val="2"/>
        <scheme val="minor"/>
      </rPr>
      <t>(Vp)</t>
    </r>
  </si>
  <si>
    <t>SPESE TECNICHE APE CONVENZIONALE ANTE E POST</t>
  </si>
  <si>
    <r>
      <t>Piano economico e finanziario di massima</t>
    </r>
    <r>
      <rPr>
        <vertAlign val="superscript"/>
        <sz val="8"/>
        <rFont val="Calibri"/>
        <family val="2"/>
        <scheme val="minor"/>
      </rPr>
      <t xml:space="preserve"> (3)</t>
    </r>
  </si>
  <si>
    <r>
      <t xml:space="preserve">Capitolato speciale descrittivo e prestazionale, schema di contratto </t>
    </r>
    <r>
      <rPr>
        <vertAlign val="superscript"/>
        <sz val="8"/>
        <rFont val="Calibri"/>
        <family val="2"/>
        <scheme val="minor"/>
      </rPr>
      <t>(4)</t>
    </r>
  </si>
  <si>
    <r>
      <t xml:space="preserve">Valore Globale
</t>
    </r>
    <r>
      <rPr>
        <i/>
        <sz val="10"/>
        <rFont val="Calibri"/>
        <family val="2"/>
        <scheme val="minor"/>
      </rPr>
      <t>(Ve)</t>
    </r>
  </si>
  <si>
    <t>Intervento di ristrutturazione edilizia con miglioramento sismico ed energetico del fabbricato con accesso alle detrazioni di cui al DL 34/2020 convertico con modificazioni dalla L. 77 del 17 Luglio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</si>
</sst>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quot;€&quot;\ #,##0.00;\-&quot;€&quot;\ #,##0.00"/>
    <numFmt numFmtId="165" formatCode="_-&quot;€&quot;\ * #,##0.00_-;\-&quot;€&quot;\ * #,##0.00_-;_-&quot;€&quot;\ * &quot;-&quot;??_-;_-@_-"/>
    <numFmt numFmtId="166" formatCode="0.000"/>
    <numFmt numFmtId="167" formatCode="&quot;€&quot;\ #,##0.00"/>
    <numFmt numFmtId="168" formatCode="0.0000"/>
    <numFmt numFmtId="169" formatCode="0.00000"/>
    <numFmt numFmtId="170" formatCode="\€\ #,##0.00"/>
    <numFmt numFmtId="171" formatCode="0.0000%"/>
    <numFmt numFmtId="172" formatCode="0.000%"/>
    <numFmt numFmtId="173" formatCode="#,##0.00\ &quot;€&quot;"/>
    <numFmt numFmtId="174" formatCode="0.0%\ &quot;di Vp&quot;"/>
  </numFmts>
  <fonts count="7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color rgb="FF000000"/>
      <name val="Times New Roman"/>
      <family val="1"/>
    </font>
    <font>
      <sz val="6"/>
      <name val="Arial"/>
      <family val="2"/>
    </font>
    <font>
      <sz val="6"/>
      <color rgb="FF000000"/>
      <name val="Arial"/>
      <family val="2"/>
    </font>
    <font>
      <vertAlign val="superscript"/>
      <sz val="4"/>
      <name val="Arial"/>
      <family val="2"/>
    </font>
    <font>
      <sz val="5"/>
      <name val="Arial"/>
      <family val="2"/>
    </font>
    <font>
      <b/>
      <sz val="8"/>
      <name val="Arial"/>
      <family val="2"/>
    </font>
    <font>
      <sz val="8"/>
      <color rgb="FF000000"/>
      <name val="Arial"/>
      <family val="2"/>
    </font>
    <font>
      <b/>
      <sz val="7"/>
      <name val="Arial"/>
      <family val="2"/>
    </font>
    <font>
      <sz val="7"/>
      <color rgb="FF000000"/>
      <name val="Times New Roman"/>
      <family val="1"/>
    </font>
    <font>
      <sz val="8"/>
      <color rgb="FF000000"/>
      <name val="Times New Roman"/>
      <family val="1"/>
    </font>
    <font>
      <vertAlign val="superscript"/>
      <sz val="8"/>
      <name val="Arial"/>
      <family val="2"/>
    </font>
    <font>
      <sz val="10"/>
      <name val="Arial"/>
      <family val="2"/>
    </font>
    <font>
      <sz val="10"/>
      <name val="Arial"/>
      <family val="2"/>
    </font>
    <font>
      <b/>
      <sz val="11"/>
      <color theme="0"/>
      <name val="Calibri"/>
      <family val="2"/>
      <scheme val="minor"/>
    </font>
    <font>
      <b/>
      <sz val="11"/>
      <color theme="1"/>
      <name val="Calibri"/>
      <family val="2"/>
      <scheme val="minor"/>
    </font>
    <font>
      <sz val="11"/>
      <color theme="0"/>
      <name val="Calibri"/>
      <family val="2"/>
      <scheme val="minor"/>
    </font>
    <font>
      <sz val="11"/>
      <color rgb="FF0070C0"/>
      <name val="Calibri"/>
      <family val="2"/>
      <scheme val="minor"/>
    </font>
    <font>
      <sz val="11"/>
      <name val="Calibri"/>
      <family val="2"/>
      <scheme val="minor"/>
    </font>
    <font>
      <b/>
      <sz val="11"/>
      <name val="Calibri"/>
      <family val="2"/>
      <scheme val="minor"/>
    </font>
    <font>
      <b/>
      <sz val="14"/>
      <color theme="0"/>
      <name val="Calibri"/>
      <family val="2"/>
      <scheme val="minor"/>
    </font>
    <font>
      <sz val="10"/>
      <name val="Calibri"/>
      <family val="2"/>
      <scheme val="minor"/>
    </font>
    <font>
      <sz val="9"/>
      <name val="Calibri"/>
      <family val="2"/>
      <scheme val="minor"/>
    </font>
    <font>
      <b/>
      <sz val="9"/>
      <name val="Calibri"/>
      <family val="2"/>
      <scheme val="minor"/>
    </font>
    <font>
      <sz val="14"/>
      <name val="Calibri"/>
      <family val="2"/>
      <scheme val="minor"/>
    </font>
    <font>
      <b/>
      <sz val="10"/>
      <name val="Calibri"/>
      <family val="2"/>
      <scheme val="minor"/>
    </font>
    <font>
      <b/>
      <sz val="14"/>
      <name val="Calibri"/>
      <family val="2"/>
      <scheme val="minor"/>
    </font>
    <font>
      <sz val="8"/>
      <name val="Calibri"/>
      <family val="2"/>
      <scheme val="minor"/>
    </font>
    <font>
      <i/>
      <sz val="10"/>
      <name val="Calibri"/>
      <family val="2"/>
      <scheme val="minor"/>
    </font>
    <font>
      <b/>
      <sz val="8"/>
      <name val="Calibri"/>
      <family val="2"/>
      <scheme val="minor"/>
    </font>
    <font>
      <i/>
      <sz val="9"/>
      <name val="Calibri"/>
      <family val="2"/>
      <scheme val="minor"/>
    </font>
    <font>
      <b/>
      <sz val="10"/>
      <color theme="0"/>
      <name val="Calibri"/>
      <family val="2"/>
      <scheme val="minor"/>
    </font>
    <font>
      <sz val="8"/>
      <color rgb="FF000000"/>
      <name val="Calibri"/>
      <family val="2"/>
      <scheme val="minor"/>
    </font>
    <font>
      <b/>
      <sz val="8"/>
      <color rgb="FF000000"/>
      <name val="Calibri"/>
      <family val="2"/>
      <scheme val="minor"/>
    </font>
    <font>
      <vertAlign val="superscript"/>
      <sz val="8"/>
      <name val="Calibri"/>
      <family val="2"/>
      <scheme val="minor"/>
    </font>
    <font>
      <sz val="10"/>
      <color rgb="FFFF0000"/>
      <name val="Calibri"/>
      <family val="2"/>
      <scheme val="minor"/>
    </font>
    <font>
      <sz val="12"/>
      <color rgb="FF225B90"/>
      <name val="Calibri"/>
      <family val="2"/>
      <scheme val="minor"/>
    </font>
    <font>
      <b/>
      <sz val="18"/>
      <color theme="0"/>
      <name val="Calibri"/>
      <family val="2"/>
      <scheme val="minor"/>
    </font>
    <font>
      <i/>
      <sz val="11"/>
      <name val="Calibri"/>
      <family val="2"/>
      <scheme val="minor"/>
    </font>
    <font>
      <b/>
      <sz val="12"/>
      <name val="Calibri"/>
      <family val="2"/>
      <scheme val="minor"/>
    </font>
    <font>
      <sz val="16"/>
      <name val="Calibri"/>
      <family val="2"/>
      <scheme val="minor"/>
    </font>
    <font>
      <sz val="12"/>
      <name val="Calibri"/>
      <family val="2"/>
      <scheme val="minor"/>
    </font>
    <font>
      <b/>
      <sz val="12"/>
      <color theme="0"/>
      <name val="Calibri"/>
      <family val="2"/>
      <scheme val="minor"/>
    </font>
    <font>
      <sz val="12"/>
      <color theme="0"/>
      <name val="Calibri"/>
      <family val="2"/>
      <scheme val="minor"/>
    </font>
    <font>
      <i/>
      <sz val="8"/>
      <name val="Calibri"/>
      <family val="2"/>
      <scheme val="minor"/>
    </font>
    <font>
      <sz val="14"/>
      <color theme="0"/>
      <name val="Calibri"/>
      <family val="2"/>
      <scheme val="minor"/>
    </font>
    <font>
      <sz val="10"/>
      <color rgb="FF225B90"/>
      <name val="Calibri"/>
      <family val="2"/>
      <scheme val="minor"/>
    </font>
    <font>
      <b/>
      <sz val="14"/>
      <color rgb="FF225B90"/>
      <name val="Calibri"/>
      <family val="2"/>
      <scheme val="minor"/>
    </font>
    <font>
      <sz val="11"/>
      <color rgb="FF225B90"/>
      <name val="Calibri"/>
      <family val="2"/>
      <scheme val="minor"/>
    </font>
    <font>
      <b/>
      <sz val="20"/>
      <color theme="0"/>
      <name val="Calibri"/>
      <family val="2"/>
      <scheme val="minor"/>
    </font>
    <font>
      <i/>
      <sz val="10"/>
      <color rgb="FF225B90"/>
      <name val="Calibri"/>
      <family val="2"/>
      <scheme val="minor"/>
    </font>
    <font>
      <b/>
      <sz val="9"/>
      <color rgb="FF225B90"/>
      <name val="Calibri"/>
      <family val="2"/>
      <scheme val="minor"/>
    </font>
    <font>
      <sz val="9"/>
      <color rgb="FF225B90"/>
      <name val="Calibri"/>
      <family val="2"/>
      <scheme val="minor"/>
    </font>
    <font>
      <b/>
      <sz val="10"/>
      <color rgb="FF225B90"/>
      <name val="Calibri"/>
      <family val="2"/>
      <scheme val="minor"/>
    </font>
    <font>
      <sz val="14"/>
      <color rgb="FF225B90"/>
      <name val="Calibri"/>
      <family val="2"/>
      <scheme val="minor"/>
    </font>
    <font>
      <i/>
      <sz val="11"/>
      <color theme="8" tint="-0.249977111117893"/>
      <name val="Calibri"/>
      <family val="2"/>
      <scheme val="minor"/>
    </font>
    <font>
      <sz val="7"/>
      <color rgb="FF225B90"/>
      <name val="Calibri"/>
      <family val="2"/>
      <scheme val="minor"/>
    </font>
    <font>
      <sz val="7"/>
      <name val="Calibri"/>
      <family val="2"/>
      <scheme val="minor"/>
    </font>
    <font>
      <sz val="7"/>
      <color rgb="FFFF0000"/>
      <name val="Calibri"/>
      <family val="2"/>
      <scheme val="minor"/>
    </font>
    <font>
      <b/>
      <sz val="9"/>
      <color theme="0"/>
      <name val="Arial"/>
      <family val="2"/>
    </font>
    <font>
      <sz val="8"/>
      <color theme="0"/>
      <name val="Arial"/>
      <family val="2"/>
    </font>
    <font>
      <b/>
      <sz val="8"/>
      <color theme="0"/>
      <name val="Arial"/>
      <family val="2"/>
    </font>
    <font>
      <sz val="8"/>
      <color theme="0"/>
      <name val="Times New Roman"/>
      <family val="1"/>
    </font>
    <font>
      <sz val="10"/>
      <color theme="0"/>
      <name val="Arial"/>
      <family val="2"/>
    </font>
    <font>
      <b/>
      <sz val="6"/>
      <color theme="0"/>
      <name val="Arial"/>
      <family val="2"/>
    </font>
    <font>
      <sz val="10"/>
      <color theme="0"/>
      <name val="Times New Roman"/>
      <family val="1"/>
    </font>
    <font>
      <vertAlign val="superscript"/>
      <sz val="8"/>
      <color theme="0"/>
      <name val="Arial"/>
      <family val="2"/>
    </font>
    <font>
      <b/>
      <i/>
      <sz val="10"/>
      <color rgb="FF225B90"/>
      <name val="Calibri"/>
      <family val="2"/>
      <scheme val="minor"/>
    </font>
  </fonts>
  <fills count="11">
    <fill>
      <patternFill patternType="none"/>
    </fill>
    <fill>
      <patternFill patternType="gray125"/>
    </fill>
    <fill>
      <patternFill patternType="solid">
        <fgColor theme="0" tint="-4.9989318521683403E-2"/>
        <bgColor indexed="64"/>
      </patternFill>
    </fill>
    <fill>
      <patternFill patternType="solid">
        <fgColor rgb="FFF3F3F3"/>
      </patternFill>
    </fill>
    <fill>
      <patternFill patternType="solid">
        <fgColor rgb="FFF9F9F9"/>
      </patternFill>
    </fill>
    <fill>
      <patternFill patternType="solid">
        <fgColor rgb="FFD5D5D5"/>
      </patternFill>
    </fill>
    <fill>
      <patternFill patternType="solid">
        <fgColor theme="0"/>
        <bgColor indexed="64"/>
      </patternFill>
    </fill>
    <fill>
      <patternFill patternType="solid">
        <fgColor rgb="FF225B90"/>
        <bgColor indexed="64"/>
      </patternFill>
    </fill>
    <fill>
      <patternFill patternType="solid">
        <fgColor rgb="FFD5EFFF"/>
        <bgColor indexed="64"/>
      </patternFill>
    </fill>
    <fill>
      <patternFill patternType="solid">
        <fgColor rgb="FFEAEAEA"/>
        <bgColor indexed="64"/>
      </patternFill>
    </fill>
    <fill>
      <patternFill patternType="solid">
        <fgColor rgb="FFCCECFF"/>
        <bgColor indexed="64"/>
      </patternFill>
    </fill>
  </fills>
  <borders count="187">
    <border>
      <left/>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right/>
      <top/>
      <bottom style="hair">
        <color rgb="FF000000"/>
      </bottom>
      <diagonal/>
    </border>
    <border>
      <left/>
      <right/>
      <top style="hair">
        <color indexed="64"/>
      </top>
      <bottom style="hair">
        <color rgb="FF000000"/>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theme="0"/>
      </left>
      <right/>
      <top/>
      <bottom/>
      <diagonal/>
    </border>
    <border>
      <left style="thin">
        <color rgb="FF225B90"/>
      </left>
      <right style="thin">
        <color rgb="FF225B90"/>
      </right>
      <top style="thin">
        <color rgb="FF225B90"/>
      </top>
      <bottom style="thin">
        <color rgb="FF225B90"/>
      </bottom>
      <diagonal/>
    </border>
    <border>
      <left style="thin">
        <color rgb="FF225B90"/>
      </left>
      <right style="thin">
        <color rgb="FF225B90"/>
      </right>
      <top/>
      <bottom style="thin">
        <color rgb="FF225B90"/>
      </bottom>
      <diagonal/>
    </border>
    <border>
      <left style="thin">
        <color rgb="FF225B90"/>
      </left>
      <right style="thin">
        <color theme="0"/>
      </right>
      <top style="thin">
        <color rgb="FF225B90"/>
      </top>
      <bottom style="thin">
        <color rgb="FF225B90"/>
      </bottom>
      <diagonal/>
    </border>
    <border>
      <left style="thin">
        <color rgb="FF225B90"/>
      </left>
      <right/>
      <top style="thin">
        <color rgb="FF225B90"/>
      </top>
      <bottom style="thin">
        <color rgb="FF225B90"/>
      </bottom>
      <diagonal/>
    </border>
    <border>
      <left/>
      <right style="thin">
        <color rgb="FF225B90"/>
      </right>
      <top style="thin">
        <color rgb="FF225B90"/>
      </top>
      <bottom style="thin">
        <color rgb="FF225B90"/>
      </bottom>
      <diagonal/>
    </border>
    <border>
      <left/>
      <right style="thin">
        <color rgb="FF225B90"/>
      </right>
      <top/>
      <bottom/>
      <diagonal/>
    </border>
    <border>
      <left/>
      <right style="thin">
        <color rgb="FF225B90"/>
      </right>
      <top style="thin">
        <color rgb="FF225B90"/>
      </top>
      <bottom/>
      <diagonal/>
    </border>
    <border>
      <left/>
      <right style="thin">
        <color rgb="FF225B90"/>
      </right>
      <top/>
      <bottom style="thin">
        <color rgb="FF225B90"/>
      </bottom>
      <diagonal/>
    </border>
    <border>
      <left style="thin">
        <color rgb="FF225B90"/>
      </left>
      <right/>
      <top/>
      <bottom/>
      <diagonal/>
    </border>
    <border>
      <left style="thin">
        <color rgb="FF225B90"/>
      </left>
      <right/>
      <top/>
      <bottom style="thin">
        <color rgb="FF225B90"/>
      </bottom>
      <diagonal/>
    </border>
    <border>
      <left style="thin">
        <color rgb="FF225B90"/>
      </left>
      <right/>
      <top style="thin">
        <color rgb="FF225B90"/>
      </top>
      <bottom/>
      <diagonal/>
    </border>
    <border>
      <left/>
      <right/>
      <top style="thin">
        <color rgb="FF225B90"/>
      </top>
      <bottom/>
      <diagonal/>
    </border>
    <border>
      <left/>
      <right/>
      <top/>
      <bottom style="thin">
        <color rgb="FF225B90"/>
      </bottom>
      <diagonal/>
    </border>
    <border>
      <left/>
      <right/>
      <top style="thin">
        <color rgb="FF225B90"/>
      </top>
      <bottom style="thin">
        <color rgb="FF225B90"/>
      </bottom>
      <diagonal/>
    </border>
    <border>
      <left style="thin">
        <color theme="0"/>
      </left>
      <right/>
      <top style="thin">
        <color rgb="FF225B90"/>
      </top>
      <bottom style="thin">
        <color rgb="FF225B90"/>
      </bottom>
      <diagonal/>
    </border>
    <border>
      <left/>
      <right style="thin">
        <color indexed="64"/>
      </right>
      <top style="thin">
        <color rgb="FF225B90"/>
      </top>
      <bottom/>
      <diagonal/>
    </border>
    <border>
      <left style="thin">
        <color rgb="FF225B90"/>
      </left>
      <right style="hair">
        <color rgb="FF225B90"/>
      </right>
      <top style="hair">
        <color rgb="FF225B90"/>
      </top>
      <bottom style="thin">
        <color rgb="FF225B90"/>
      </bottom>
      <diagonal/>
    </border>
    <border>
      <left style="hair">
        <color rgb="FF225B90"/>
      </left>
      <right style="thin">
        <color rgb="FF225B90"/>
      </right>
      <top style="hair">
        <color rgb="FF225B90"/>
      </top>
      <bottom style="thin">
        <color rgb="FF225B90"/>
      </bottom>
      <diagonal/>
    </border>
    <border>
      <left/>
      <right/>
      <top style="thin">
        <color rgb="FF225B90"/>
      </top>
      <bottom style="hair">
        <color rgb="FF225B90"/>
      </bottom>
      <diagonal/>
    </border>
    <border>
      <left/>
      <right style="hair">
        <color indexed="64"/>
      </right>
      <top style="thin">
        <color rgb="FF225B90"/>
      </top>
      <bottom style="hair">
        <color rgb="FF225B90"/>
      </bottom>
      <diagonal/>
    </border>
    <border>
      <left style="hair">
        <color indexed="64"/>
      </left>
      <right/>
      <top style="thin">
        <color rgb="FF225B90"/>
      </top>
      <bottom style="hair">
        <color rgb="FF225B90"/>
      </bottom>
      <diagonal/>
    </border>
    <border>
      <left/>
      <right style="thin">
        <color rgb="FF225B90"/>
      </right>
      <top style="thin">
        <color rgb="FF225B90"/>
      </top>
      <bottom style="hair">
        <color rgb="FF225B90"/>
      </bottom>
      <diagonal/>
    </border>
    <border>
      <left/>
      <right/>
      <top style="hair">
        <color rgb="FF225B90"/>
      </top>
      <bottom style="thin">
        <color rgb="FF225B90"/>
      </bottom>
      <diagonal/>
    </border>
    <border>
      <left/>
      <right style="hair">
        <color indexed="64"/>
      </right>
      <top style="hair">
        <color rgb="FF225B90"/>
      </top>
      <bottom style="thin">
        <color rgb="FF225B90"/>
      </bottom>
      <diagonal/>
    </border>
    <border>
      <left style="hair">
        <color indexed="64"/>
      </left>
      <right/>
      <top style="hair">
        <color rgb="FF225B90"/>
      </top>
      <bottom style="thin">
        <color rgb="FF225B90"/>
      </bottom>
      <diagonal/>
    </border>
    <border>
      <left/>
      <right style="thin">
        <color rgb="FF225B90"/>
      </right>
      <top style="hair">
        <color rgb="FF225B90"/>
      </top>
      <bottom style="thin">
        <color rgb="FF225B90"/>
      </bottom>
      <diagonal/>
    </border>
    <border>
      <left style="thin">
        <color rgb="FF225B90"/>
      </left>
      <right/>
      <top style="thin">
        <color rgb="FF225B90"/>
      </top>
      <bottom style="hair">
        <color rgb="FF225B90"/>
      </bottom>
      <diagonal/>
    </border>
    <border>
      <left style="thin">
        <color rgb="FF225B90"/>
      </left>
      <right/>
      <top style="hair">
        <color rgb="FF225B90"/>
      </top>
      <bottom style="thin">
        <color rgb="FF225B90"/>
      </bottom>
      <diagonal/>
    </border>
    <border>
      <left style="thin">
        <color rgb="FF225B90"/>
      </left>
      <right style="thin">
        <color rgb="FF225B90"/>
      </right>
      <top style="thin">
        <color rgb="FF225B90"/>
      </top>
      <bottom/>
      <diagonal/>
    </border>
    <border>
      <left style="thin">
        <color indexed="64"/>
      </left>
      <right style="thin">
        <color indexed="64"/>
      </right>
      <top style="thin">
        <color rgb="FF225B90"/>
      </top>
      <bottom style="thin">
        <color rgb="FF225B90"/>
      </bottom>
      <diagonal/>
    </border>
    <border>
      <left style="hair">
        <color rgb="FF225B90"/>
      </left>
      <right/>
      <top style="thin">
        <color rgb="FF225B90"/>
      </top>
      <bottom style="hair">
        <color indexed="64"/>
      </bottom>
      <diagonal/>
    </border>
    <border>
      <left/>
      <right style="thin">
        <color rgb="FF225B90"/>
      </right>
      <top style="thin">
        <color rgb="FF225B90"/>
      </top>
      <bottom style="hair">
        <color indexed="64"/>
      </bottom>
      <diagonal/>
    </border>
    <border>
      <left style="hair">
        <color rgb="FF225B90"/>
      </left>
      <right/>
      <top style="hair">
        <color indexed="64"/>
      </top>
      <bottom/>
      <diagonal/>
    </border>
    <border>
      <left style="hair">
        <color rgb="FF225B90"/>
      </left>
      <right/>
      <top style="thin">
        <color rgb="FF225B90"/>
      </top>
      <bottom style="hair">
        <color rgb="FF225B90"/>
      </bottom>
      <diagonal/>
    </border>
    <border>
      <left style="hair">
        <color rgb="FF225B90"/>
      </left>
      <right/>
      <top style="hair">
        <color rgb="FF225B90"/>
      </top>
      <bottom style="thin">
        <color rgb="FF225B90"/>
      </bottom>
      <diagonal/>
    </border>
    <border>
      <left/>
      <right style="hair">
        <color rgb="FF225B90"/>
      </right>
      <top style="thin">
        <color rgb="FF225B90"/>
      </top>
      <bottom style="hair">
        <color indexed="64"/>
      </bottom>
      <diagonal/>
    </border>
    <border>
      <left/>
      <right style="hair">
        <color rgb="FF225B90"/>
      </right>
      <top style="hair">
        <color indexed="64"/>
      </top>
      <bottom/>
      <diagonal/>
    </border>
    <border>
      <left/>
      <right style="hair">
        <color rgb="FF225B90"/>
      </right>
      <top style="thin">
        <color rgb="FF225B90"/>
      </top>
      <bottom style="hair">
        <color rgb="FF225B90"/>
      </bottom>
      <diagonal/>
    </border>
    <border>
      <left/>
      <right style="hair">
        <color rgb="FF225B90"/>
      </right>
      <top style="hair">
        <color rgb="FF225B90"/>
      </top>
      <bottom style="thin">
        <color rgb="FF225B90"/>
      </bottom>
      <diagonal/>
    </border>
    <border>
      <left style="thin">
        <color rgb="FF225B90"/>
      </left>
      <right/>
      <top style="hair">
        <color rgb="FF225B90"/>
      </top>
      <bottom style="hair">
        <color rgb="FF225B90"/>
      </bottom>
      <diagonal/>
    </border>
    <border>
      <left/>
      <right style="hair">
        <color rgb="FF225B90"/>
      </right>
      <top style="hair">
        <color rgb="FF225B90"/>
      </top>
      <bottom style="hair">
        <color rgb="FF225B90"/>
      </bottom>
      <diagonal/>
    </border>
    <border>
      <left/>
      <right/>
      <top style="hair">
        <color rgb="FF225B90"/>
      </top>
      <bottom style="hair">
        <color rgb="FF225B90"/>
      </bottom>
      <diagonal/>
    </border>
    <border>
      <left style="hair">
        <color rgb="FF225B90"/>
      </left>
      <right/>
      <top style="hair">
        <color rgb="FF225B90"/>
      </top>
      <bottom style="hair">
        <color rgb="FF225B90"/>
      </bottom>
      <diagonal/>
    </border>
    <border>
      <left/>
      <right style="hair">
        <color indexed="64"/>
      </right>
      <top style="hair">
        <color rgb="FF225B90"/>
      </top>
      <bottom style="hair">
        <color rgb="FF225B90"/>
      </bottom>
      <diagonal/>
    </border>
    <border>
      <left style="hair">
        <color indexed="64"/>
      </left>
      <right/>
      <top style="hair">
        <color rgb="FF225B90"/>
      </top>
      <bottom style="hair">
        <color rgb="FF225B90"/>
      </bottom>
      <diagonal/>
    </border>
    <border>
      <left/>
      <right style="thin">
        <color rgb="FF225B90"/>
      </right>
      <top style="hair">
        <color rgb="FF225B90"/>
      </top>
      <bottom style="hair">
        <color rgb="FF225B90"/>
      </bottom>
      <diagonal/>
    </border>
    <border>
      <left style="hair">
        <color indexed="64"/>
      </left>
      <right/>
      <top style="thin">
        <color rgb="FF225B90"/>
      </top>
      <bottom/>
      <diagonal/>
    </border>
    <border>
      <left/>
      <right style="hair">
        <color rgb="FF225B90"/>
      </right>
      <top style="hair">
        <color indexed="64"/>
      </top>
      <bottom style="thin">
        <color rgb="FF225B90"/>
      </bottom>
      <diagonal/>
    </border>
    <border>
      <left style="hair">
        <color rgb="FF225B90"/>
      </left>
      <right/>
      <top style="hair">
        <color indexed="64"/>
      </top>
      <bottom style="thin">
        <color rgb="FF225B90"/>
      </bottom>
      <diagonal/>
    </border>
    <border>
      <left/>
      <right/>
      <top style="hair">
        <color indexed="64"/>
      </top>
      <bottom style="thin">
        <color rgb="FF225B90"/>
      </bottom>
      <diagonal/>
    </border>
    <border>
      <left/>
      <right style="hair">
        <color indexed="64"/>
      </right>
      <top style="hair">
        <color indexed="64"/>
      </top>
      <bottom style="thin">
        <color rgb="FF225B90"/>
      </bottom>
      <diagonal/>
    </border>
    <border>
      <left style="hair">
        <color indexed="64"/>
      </left>
      <right/>
      <top/>
      <bottom style="thin">
        <color rgb="FF225B90"/>
      </bottom>
      <diagonal/>
    </border>
    <border>
      <left/>
      <right style="thin">
        <color rgb="FF225B90"/>
      </right>
      <top style="hair">
        <color indexed="64"/>
      </top>
      <bottom style="thin">
        <color rgb="FF225B90"/>
      </bottom>
      <diagonal/>
    </border>
    <border>
      <left style="thin">
        <color rgb="FF225B90"/>
      </left>
      <right style="thin">
        <color rgb="FF225B90"/>
      </right>
      <top style="thin">
        <color rgb="FF225B90"/>
      </top>
      <bottom style="hair">
        <color indexed="64"/>
      </bottom>
      <diagonal/>
    </border>
    <border>
      <left style="thin">
        <color rgb="FF225B90"/>
      </left>
      <right style="thin">
        <color rgb="FF225B90"/>
      </right>
      <top/>
      <bottom/>
      <diagonal/>
    </border>
    <border>
      <left style="thin">
        <color rgb="FF225B90"/>
      </left>
      <right style="thin">
        <color rgb="FF225B90"/>
      </right>
      <top style="thin">
        <color rgb="FF225B90"/>
      </top>
      <bottom style="hair">
        <color rgb="FF225B90"/>
      </bottom>
      <diagonal/>
    </border>
    <border>
      <left style="thin">
        <color rgb="FF225B90"/>
      </left>
      <right style="thin">
        <color rgb="FF225B90"/>
      </right>
      <top style="hair">
        <color rgb="FF225B90"/>
      </top>
      <bottom style="thin">
        <color rgb="FF225B90"/>
      </bottom>
      <diagonal/>
    </border>
    <border>
      <left style="thin">
        <color rgb="FF225B90"/>
      </left>
      <right style="thin">
        <color rgb="FF225B90"/>
      </right>
      <top style="hair">
        <color rgb="FF225B90"/>
      </top>
      <bottom style="hair">
        <color rgb="FF225B90"/>
      </bottom>
      <diagonal/>
    </border>
    <border>
      <left/>
      <right style="thin">
        <color theme="0"/>
      </right>
      <top style="thin">
        <color rgb="FF225B90"/>
      </top>
      <bottom/>
      <diagonal/>
    </border>
    <border>
      <left/>
      <right/>
      <top style="thin">
        <color rgb="FF225B90"/>
      </top>
      <bottom style="hair">
        <color indexed="64"/>
      </bottom>
      <diagonal/>
    </border>
    <border>
      <left/>
      <right style="hair">
        <color indexed="64"/>
      </right>
      <top style="thin">
        <color rgb="FF225B90"/>
      </top>
      <bottom style="hair">
        <color indexed="64"/>
      </bottom>
      <diagonal/>
    </border>
    <border>
      <left style="hair">
        <color indexed="64"/>
      </left>
      <right/>
      <top style="thin">
        <color rgb="FF225B90"/>
      </top>
      <bottom style="hair">
        <color indexed="64"/>
      </bottom>
      <diagonal/>
    </border>
    <border>
      <left/>
      <right style="thin">
        <color rgb="FF225B90"/>
      </right>
      <top style="hair">
        <color indexed="64"/>
      </top>
      <bottom style="hair">
        <color indexed="64"/>
      </bottom>
      <diagonal/>
    </border>
    <border>
      <left style="hair">
        <color indexed="64"/>
      </left>
      <right/>
      <top style="hair">
        <color indexed="64"/>
      </top>
      <bottom style="thin">
        <color rgb="FF225B90"/>
      </bottom>
      <diagonal/>
    </border>
    <border>
      <left style="thin">
        <color rgb="FF225B90"/>
      </left>
      <right style="thin">
        <color rgb="FF225B90"/>
      </right>
      <top style="thin">
        <color indexed="64"/>
      </top>
      <bottom/>
      <diagonal/>
    </border>
    <border>
      <left style="thin">
        <color rgb="FF225B90"/>
      </left>
      <right style="thin">
        <color rgb="FF225B90"/>
      </right>
      <top/>
      <bottom style="thin">
        <color indexed="64"/>
      </bottom>
      <diagonal/>
    </border>
    <border>
      <left style="thin">
        <color indexed="64"/>
      </left>
      <right/>
      <top style="thin">
        <color rgb="FF225B90"/>
      </top>
      <bottom/>
      <diagonal/>
    </border>
    <border>
      <left/>
      <right style="hair">
        <color rgb="FF225B90"/>
      </right>
      <top style="thin">
        <color rgb="FF225B90"/>
      </top>
      <bottom style="thin">
        <color rgb="FF225B90"/>
      </bottom>
      <diagonal/>
    </border>
    <border>
      <left style="hair">
        <color rgb="FF225B90"/>
      </left>
      <right/>
      <top style="thin">
        <color rgb="FF225B90"/>
      </top>
      <bottom style="thin">
        <color rgb="FF225B90"/>
      </bottom>
      <diagonal/>
    </border>
    <border>
      <left/>
      <right style="hair">
        <color indexed="64"/>
      </right>
      <top style="thin">
        <color rgb="FF225B90"/>
      </top>
      <bottom style="thin">
        <color rgb="FF225B90"/>
      </bottom>
      <diagonal/>
    </border>
    <border>
      <left style="hair">
        <color indexed="64"/>
      </left>
      <right/>
      <top style="thin">
        <color rgb="FF225B90"/>
      </top>
      <bottom style="thin">
        <color rgb="FF225B90"/>
      </bottom>
      <diagonal/>
    </border>
    <border>
      <left/>
      <right style="hair">
        <color rgb="FF225B90"/>
      </right>
      <top/>
      <bottom style="thin">
        <color rgb="FF225B90"/>
      </bottom>
      <diagonal/>
    </border>
    <border>
      <left style="hair">
        <color rgb="FF225B90"/>
      </left>
      <right/>
      <top/>
      <bottom style="thin">
        <color rgb="FF225B90"/>
      </bottom>
      <diagonal/>
    </border>
    <border>
      <left/>
      <right style="hair">
        <color indexed="64"/>
      </right>
      <top/>
      <bottom style="thin">
        <color rgb="FF225B90"/>
      </bottom>
      <diagonal/>
    </border>
    <border>
      <left style="thin">
        <color indexed="64"/>
      </left>
      <right/>
      <top style="thin">
        <color rgb="FF225B90"/>
      </top>
      <bottom style="thin">
        <color rgb="FF225B90"/>
      </bottom>
      <diagonal/>
    </border>
    <border>
      <left style="hair">
        <color rgb="FF225B90"/>
      </left>
      <right/>
      <top style="hair">
        <color indexed="64"/>
      </top>
      <bottom style="hair">
        <color indexed="64"/>
      </bottom>
      <diagonal/>
    </border>
    <border>
      <left/>
      <right style="hair">
        <color rgb="FF225B90"/>
      </right>
      <top style="hair">
        <color indexed="64"/>
      </top>
      <bottom style="hair">
        <color indexed="64"/>
      </bottom>
      <diagonal/>
    </border>
    <border>
      <left/>
      <right style="hair">
        <color rgb="FF225B90"/>
      </right>
      <top/>
      <bottom style="hair">
        <color indexed="64"/>
      </bottom>
      <diagonal/>
    </border>
    <border>
      <left style="hair">
        <color rgb="FF225B90"/>
      </left>
      <right/>
      <top/>
      <bottom style="hair">
        <color indexed="64"/>
      </bottom>
      <diagonal/>
    </border>
    <border>
      <left style="hair">
        <color rgb="FF225B90"/>
      </left>
      <right/>
      <top style="thin">
        <color rgb="FF225B90"/>
      </top>
      <bottom/>
      <diagonal/>
    </border>
    <border diagonalUp="1" diagonalDown="1">
      <left style="thin">
        <color rgb="FF225B90"/>
      </left>
      <right/>
      <top style="thin">
        <color rgb="FF225B90"/>
      </top>
      <bottom style="thin">
        <color rgb="FF225B90"/>
      </bottom>
      <diagonal style="thin">
        <color rgb="FF225B90"/>
      </diagonal>
    </border>
    <border diagonalUp="1" diagonalDown="1">
      <left/>
      <right/>
      <top style="thin">
        <color rgb="FF225B90"/>
      </top>
      <bottom style="thin">
        <color rgb="FF225B90"/>
      </bottom>
      <diagonal style="thin">
        <color rgb="FF225B90"/>
      </diagonal>
    </border>
    <border diagonalUp="1" diagonalDown="1">
      <left/>
      <right style="hair">
        <color rgb="FF225B90"/>
      </right>
      <top style="thin">
        <color rgb="FF225B90"/>
      </top>
      <bottom style="thin">
        <color rgb="FF225B90"/>
      </bottom>
      <diagonal style="thin">
        <color rgb="FF225B90"/>
      </diagonal>
    </border>
    <border diagonalUp="1" diagonalDown="1">
      <left/>
      <right style="hair">
        <color indexed="64"/>
      </right>
      <top style="thin">
        <color rgb="FF225B90"/>
      </top>
      <bottom style="thin">
        <color rgb="FF225B90"/>
      </bottom>
      <diagonal style="thin">
        <color rgb="FF225B90"/>
      </diagonal>
    </border>
    <border diagonalUp="1" diagonalDown="1">
      <left style="hair">
        <color rgb="FF225B90"/>
      </left>
      <right/>
      <top style="thin">
        <color rgb="FF225B90"/>
      </top>
      <bottom style="thin">
        <color rgb="FF225B90"/>
      </bottom>
      <diagonal style="dotted">
        <color indexed="64"/>
      </diagonal>
    </border>
    <border diagonalUp="1" diagonalDown="1">
      <left/>
      <right/>
      <top style="thin">
        <color rgb="FF225B90"/>
      </top>
      <bottom style="thin">
        <color rgb="FF225B90"/>
      </bottom>
      <diagonal style="dotted">
        <color indexed="64"/>
      </diagonal>
    </border>
    <border diagonalUp="1" diagonalDown="1">
      <left/>
      <right style="hair">
        <color rgb="FF225B90"/>
      </right>
      <top style="thin">
        <color rgb="FF225B90"/>
      </top>
      <bottom style="thin">
        <color rgb="FF225B90"/>
      </bottom>
      <diagonal style="dotted">
        <color indexed="64"/>
      </diagonal>
    </border>
    <border>
      <left/>
      <right style="thin">
        <color indexed="64"/>
      </right>
      <top style="thin">
        <color rgb="FF225B90"/>
      </top>
      <bottom style="thin">
        <color rgb="FF225B90"/>
      </bottom>
      <diagonal/>
    </border>
    <border diagonalUp="1" diagonalDown="1">
      <left/>
      <right style="thin">
        <color rgb="FF225B90"/>
      </right>
      <top style="thin">
        <color rgb="FF225B90"/>
      </top>
      <bottom style="thin">
        <color rgb="FF225B90"/>
      </bottom>
      <diagonal style="dotted">
        <color indexed="64"/>
      </diagonal>
    </border>
    <border>
      <left style="thin">
        <color rgb="FF225B90"/>
      </left>
      <right style="hair">
        <color rgb="FF225B90"/>
      </right>
      <top style="hair">
        <color rgb="FF225B90"/>
      </top>
      <bottom style="hair">
        <color rgb="FF225B90"/>
      </bottom>
      <diagonal/>
    </border>
    <border>
      <left style="hair">
        <color rgb="FF225B90"/>
      </left>
      <right style="thin">
        <color rgb="FF225B90"/>
      </right>
      <top style="hair">
        <color rgb="FF225B90"/>
      </top>
      <bottom style="hair">
        <color rgb="FF225B90"/>
      </bottom>
      <diagonal/>
    </border>
    <border>
      <left style="hair">
        <color rgb="FF225B90"/>
      </left>
      <right style="thin">
        <color rgb="FF225B90"/>
      </right>
      <top style="thin">
        <color rgb="FF225B90"/>
      </top>
      <bottom/>
      <diagonal/>
    </border>
    <border>
      <left style="hair">
        <color rgb="FF225B90"/>
      </left>
      <right style="thin">
        <color rgb="FF225B90"/>
      </right>
      <top/>
      <bottom style="thin">
        <color rgb="FF225B90"/>
      </bottom>
      <diagonal/>
    </border>
    <border>
      <left style="thin">
        <color rgb="FF225B90"/>
      </left>
      <right style="thin">
        <color indexed="64"/>
      </right>
      <top style="thin">
        <color rgb="FF225B90"/>
      </top>
      <bottom style="thin">
        <color rgb="FF225B90"/>
      </bottom>
      <diagonal/>
    </border>
    <border>
      <left/>
      <right style="hair">
        <color rgb="FF225B90"/>
      </right>
      <top style="thin">
        <color rgb="FF225B90"/>
      </top>
      <bottom/>
      <diagonal/>
    </border>
    <border>
      <left/>
      <right style="hair">
        <color indexed="64"/>
      </right>
      <top style="thin">
        <color rgb="FF225B90"/>
      </top>
      <bottom/>
      <diagonal/>
    </border>
    <border>
      <left style="thin">
        <color rgb="FF225B90"/>
      </left>
      <right style="hair">
        <color rgb="FF225B90"/>
      </right>
      <top style="thin">
        <color rgb="FF225B90"/>
      </top>
      <bottom style="hair">
        <color rgb="FF225B90"/>
      </bottom>
      <diagonal/>
    </border>
    <border>
      <left style="hair">
        <color rgb="FF225B90"/>
      </left>
      <right style="thin">
        <color rgb="FF225B90"/>
      </right>
      <top style="thin">
        <color rgb="FF225B90"/>
      </top>
      <bottom style="hair">
        <color rgb="FF225B90"/>
      </bottom>
      <diagonal/>
    </border>
    <border>
      <left style="medium">
        <color rgb="FF225B90"/>
      </left>
      <right/>
      <top/>
      <bottom/>
      <diagonal/>
    </border>
    <border>
      <left style="medium">
        <color rgb="FF225B90"/>
      </left>
      <right/>
      <top style="medium">
        <color rgb="FF225B90"/>
      </top>
      <bottom style="medium">
        <color rgb="FF225B90"/>
      </bottom>
      <diagonal/>
    </border>
    <border>
      <left/>
      <right/>
      <top style="medium">
        <color rgb="FF225B90"/>
      </top>
      <bottom style="medium">
        <color rgb="FF225B90"/>
      </bottom>
      <diagonal/>
    </border>
    <border>
      <left style="medium">
        <color rgb="FF225B90"/>
      </left>
      <right style="thin">
        <color indexed="64"/>
      </right>
      <top style="medium">
        <color rgb="FF225B90"/>
      </top>
      <bottom style="medium">
        <color rgb="FF225B90"/>
      </bottom>
      <diagonal/>
    </border>
    <border>
      <left style="thin">
        <color indexed="64"/>
      </left>
      <right style="thin">
        <color indexed="64"/>
      </right>
      <top style="medium">
        <color rgb="FF225B90"/>
      </top>
      <bottom style="medium">
        <color rgb="FF225B90"/>
      </bottom>
      <diagonal/>
    </border>
    <border>
      <left style="thin">
        <color rgb="FF225B90"/>
      </left>
      <right style="thin">
        <color rgb="FF225B90"/>
      </right>
      <top style="thin">
        <color rgb="FF225B90"/>
      </top>
      <bottom style="thin">
        <color theme="0"/>
      </bottom>
      <diagonal/>
    </border>
    <border>
      <left style="thin">
        <color rgb="FF225B90"/>
      </left>
      <right style="thin">
        <color rgb="FF225B90"/>
      </right>
      <top style="thin">
        <color indexed="64"/>
      </top>
      <bottom style="hair">
        <color rgb="FF000000"/>
      </bottom>
      <diagonal/>
    </border>
    <border>
      <left style="thin">
        <color rgb="FF225B90"/>
      </left>
      <right style="thin">
        <color rgb="FF225B90"/>
      </right>
      <top style="hair">
        <color rgb="FF000000"/>
      </top>
      <bottom style="hair">
        <color rgb="FF000000"/>
      </bottom>
      <diagonal/>
    </border>
    <border>
      <left style="thin">
        <color rgb="FF225B90"/>
      </left>
      <right style="thin">
        <color rgb="FF225B90"/>
      </right>
      <top style="hair">
        <color rgb="FF000000"/>
      </top>
      <bottom style="thin">
        <color rgb="FF000000"/>
      </bottom>
      <diagonal/>
    </border>
    <border>
      <left style="thin">
        <color rgb="FF225B90"/>
      </left>
      <right style="thin">
        <color rgb="FF225B90"/>
      </right>
      <top style="thin">
        <color indexed="64"/>
      </top>
      <bottom style="thin">
        <color indexed="64"/>
      </bottom>
      <diagonal/>
    </border>
    <border diagonalUp="1" diagonalDown="1">
      <left style="thin">
        <color rgb="FF225B90"/>
      </left>
      <right style="thin">
        <color rgb="FF225B90"/>
      </right>
      <top/>
      <bottom/>
      <diagonal style="dotted">
        <color indexed="64"/>
      </diagonal>
    </border>
    <border>
      <left style="thin">
        <color rgb="FF225B90"/>
      </left>
      <right style="thin">
        <color rgb="FF225B90"/>
      </right>
      <top/>
      <bottom style="hair">
        <color rgb="FF000000"/>
      </bottom>
      <diagonal/>
    </border>
    <border>
      <left style="thin">
        <color rgb="FF225B90"/>
      </left>
      <right style="thin">
        <color rgb="FF225B90"/>
      </right>
      <top/>
      <bottom style="thin">
        <color rgb="FF000000"/>
      </bottom>
      <diagonal/>
    </border>
    <border>
      <left style="thin">
        <color rgb="FF225B90"/>
      </left>
      <right style="thin">
        <color rgb="FF225B90"/>
      </right>
      <top style="thin">
        <color rgb="FF000000"/>
      </top>
      <bottom/>
      <diagonal/>
    </border>
    <border>
      <left style="thin">
        <color rgb="FF225B90"/>
      </left>
      <right style="thin">
        <color rgb="FF225B90"/>
      </right>
      <top style="thin">
        <color rgb="FF225B90"/>
      </top>
      <bottom style="thin">
        <color rgb="FF000000"/>
      </bottom>
      <diagonal/>
    </border>
    <border>
      <left style="thin">
        <color rgb="FF225B90"/>
      </left>
      <right style="thin">
        <color rgb="FF000000"/>
      </right>
      <top style="thin">
        <color rgb="FF225B90"/>
      </top>
      <bottom style="thin">
        <color rgb="FF225B90"/>
      </bottom>
      <diagonal/>
    </border>
    <border>
      <left style="thin">
        <color rgb="FF000000"/>
      </left>
      <right/>
      <top style="thin">
        <color rgb="FF225B90"/>
      </top>
      <bottom style="thin">
        <color rgb="FF225B90"/>
      </bottom>
      <diagonal/>
    </border>
    <border>
      <left/>
      <right style="thin">
        <color rgb="FF000000"/>
      </right>
      <top style="thin">
        <color rgb="FF225B90"/>
      </top>
      <bottom style="thin">
        <color rgb="FF225B90"/>
      </bottom>
      <diagonal/>
    </border>
    <border>
      <left style="thin">
        <color rgb="FF225B90"/>
      </left>
      <right style="thin">
        <color rgb="FF000000"/>
      </right>
      <top style="thin">
        <color rgb="FF225B90"/>
      </top>
      <bottom/>
      <diagonal/>
    </border>
    <border>
      <left style="thin">
        <color rgb="FF000000"/>
      </left>
      <right/>
      <top style="thin">
        <color rgb="FF225B90"/>
      </top>
      <bottom/>
      <diagonal/>
    </border>
    <border>
      <left style="thin">
        <color theme="0"/>
      </left>
      <right/>
      <top/>
      <bottom style="thin">
        <color rgb="FF225B90"/>
      </bottom>
      <diagonal/>
    </border>
    <border>
      <left style="thin">
        <color rgb="FF000000"/>
      </left>
      <right style="thin">
        <color indexed="64"/>
      </right>
      <top style="thin">
        <color rgb="FF225B90"/>
      </top>
      <bottom style="thin">
        <color rgb="FF225B90"/>
      </bottom>
      <diagonal/>
    </border>
    <border>
      <left/>
      <right/>
      <top/>
      <bottom style="hair">
        <color rgb="FF225B90"/>
      </bottom>
      <diagonal/>
    </border>
    <border>
      <left/>
      <right style="hair">
        <color indexed="64"/>
      </right>
      <top/>
      <bottom style="hair">
        <color rgb="FF225B90"/>
      </bottom>
      <diagonal/>
    </border>
    <border>
      <left style="hair">
        <color indexed="64"/>
      </left>
      <right/>
      <top/>
      <bottom style="hair">
        <color rgb="FF225B90"/>
      </bottom>
      <diagonal/>
    </border>
    <border diagonalUp="1" diagonalDown="1">
      <left style="thin">
        <color indexed="64"/>
      </left>
      <right style="hair">
        <color indexed="64"/>
      </right>
      <top style="thin">
        <color rgb="FF225B90"/>
      </top>
      <bottom style="thin">
        <color rgb="FF225B90"/>
      </bottom>
      <diagonal style="dotted">
        <color indexed="64"/>
      </diagonal>
    </border>
    <border diagonalUp="1" diagonalDown="1">
      <left style="hair">
        <color indexed="64"/>
      </left>
      <right style="hair">
        <color indexed="64"/>
      </right>
      <top style="thin">
        <color rgb="FF225B90"/>
      </top>
      <bottom style="thin">
        <color rgb="FF225B90"/>
      </bottom>
      <diagonal style="dotted">
        <color indexed="64"/>
      </diagonal>
    </border>
    <border diagonalUp="1" diagonalDown="1">
      <left/>
      <right style="hair">
        <color indexed="64"/>
      </right>
      <top style="thin">
        <color rgb="FF225B90"/>
      </top>
      <bottom style="thin">
        <color rgb="FF225B90"/>
      </bottom>
      <diagonal style="dotted">
        <color indexed="64"/>
      </diagonal>
    </border>
    <border>
      <left style="hair">
        <color rgb="FF225B90"/>
      </left>
      <right/>
      <top/>
      <bottom style="hair">
        <color rgb="FF225B90"/>
      </bottom>
      <diagonal/>
    </border>
    <border>
      <left style="thin">
        <color rgb="FF225B90"/>
      </left>
      <right style="thin">
        <color rgb="FF225B90"/>
      </right>
      <top/>
      <bottom style="hair">
        <color rgb="FF225B90"/>
      </bottom>
      <diagonal/>
    </border>
    <border>
      <left/>
      <right style="thin">
        <color rgb="FF225B90"/>
      </right>
      <top/>
      <bottom style="hair">
        <color rgb="FF225B90"/>
      </bottom>
      <diagonal/>
    </border>
    <border>
      <left style="thin">
        <color rgb="FF225B90"/>
      </left>
      <right/>
      <top/>
      <bottom style="hair">
        <color rgb="FF225B90"/>
      </bottom>
      <diagonal/>
    </border>
    <border>
      <left/>
      <right/>
      <top style="hair">
        <color theme="0"/>
      </top>
      <bottom style="hair">
        <color theme="0"/>
      </bottom>
      <diagonal/>
    </border>
    <border>
      <left style="thin">
        <color rgb="FF225B90"/>
      </left>
      <right/>
      <top style="hair">
        <color theme="0"/>
      </top>
      <bottom style="hair">
        <color theme="0"/>
      </bottom>
      <diagonal/>
    </border>
    <border>
      <left style="hair">
        <color theme="0"/>
      </left>
      <right/>
      <top style="hair">
        <color theme="0"/>
      </top>
      <bottom style="hair">
        <color theme="0"/>
      </bottom>
      <diagonal/>
    </border>
    <border>
      <left/>
      <right style="hair">
        <color theme="0"/>
      </right>
      <top style="hair">
        <color theme="0"/>
      </top>
      <bottom style="hair">
        <color theme="0"/>
      </bottom>
      <diagonal/>
    </border>
    <border>
      <left style="thin">
        <color rgb="FF225B90"/>
      </left>
      <right/>
      <top style="thin">
        <color rgb="FF225B90"/>
      </top>
      <bottom style="hair">
        <color theme="0"/>
      </bottom>
      <diagonal/>
    </border>
    <border>
      <left/>
      <right/>
      <top style="thin">
        <color rgb="FF225B90"/>
      </top>
      <bottom style="hair">
        <color theme="0"/>
      </bottom>
      <diagonal/>
    </border>
    <border>
      <left/>
      <right style="hair">
        <color theme="0"/>
      </right>
      <top style="thin">
        <color rgb="FF225B90"/>
      </top>
      <bottom style="hair">
        <color theme="0"/>
      </bottom>
      <diagonal/>
    </border>
    <border>
      <left style="hair">
        <color theme="0"/>
      </left>
      <right/>
      <top style="thin">
        <color rgb="FF225B90"/>
      </top>
      <bottom style="hair">
        <color theme="0"/>
      </bottom>
      <diagonal/>
    </border>
    <border>
      <left style="thin">
        <color rgb="FF225B90"/>
      </left>
      <right/>
      <top style="hair">
        <color theme="0"/>
      </top>
      <bottom style="thin">
        <color rgb="FF225B90"/>
      </bottom>
      <diagonal/>
    </border>
    <border>
      <left/>
      <right/>
      <top style="hair">
        <color theme="0"/>
      </top>
      <bottom style="thin">
        <color rgb="FF225B90"/>
      </bottom>
      <diagonal/>
    </border>
    <border>
      <left/>
      <right style="hair">
        <color theme="0"/>
      </right>
      <top style="hair">
        <color theme="0"/>
      </top>
      <bottom style="thin">
        <color rgb="FF225B90"/>
      </bottom>
      <diagonal/>
    </border>
    <border>
      <left style="hair">
        <color theme="0"/>
      </left>
      <right/>
      <top style="hair">
        <color theme="0"/>
      </top>
      <bottom style="thin">
        <color rgb="FF225B90"/>
      </bottom>
      <diagonal/>
    </border>
    <border>
      <left style="medium">
        <color rgb="FF225B90"/>
      </left>
      <right style="thin">
        <color theme="0"/>
      </right>
      <top style="medium">
        <color rgb="FF225B90"/>
      </top>
      <bottom style="medium">
        <color rgb="FF225B90"/>
      </bottom>
      <diagonal/>
    </border>
    <border>
      <left style="thin">
        <color theme="0"/>
      </left>
      <right style="thin">
        <color theme="0"/>
      </right>
      <top style="medium">
        <color rgb="FF225B90"/>
      </top>
      <bottom style="medium">
        <color rgb="FF225B90"/>
      </bottom>
      <diagonal/>
    </border>
    <border>
      <left style="thin">
        <color rgb="FF225B90"/>
      </left>
      <right style="thin">
        <color rgb="FF225B90"/>
      </right>
      <top style="medium">
        <color rgb="FF225B90"/>
      </top>
      <bottom style="medium">
        <color rgb="FF225B90"/>
      </bottom>
      <diagonal/>
    </border>
    <border>
      <left/>
      <right style="thin">
        <color theme="0"/>
      </right>
      <top style="medium">
        <color rgb="FF225B90"/>
      </top>
      <bottom style="medium">
        <color rgb="FF225B90"/>
      </bottom>
      <diagonal/>
    </border>
    <border>
      <left style="thin">
        <color theme="0"/>
      </left>
      <right style="thin">
        <color rgb="FF225B90"/>
      </right>
      <top style="medium">
        <color rgb="FF225B90"/>
      </top>
      <bottom style="medium">
        <color rgb="FF225B90"/>
      </bottom>
      <diagonal/>
    </border>
    <border>
      <left style="thin">
        <color indexed="64"/>
      </left>
      <right style="thin">
        <color indexed="64"/>
      </right>
      <top style="thin">
        <color rgb="FF225B90"/>
      </top>
      <bottom/>
      <diagonal/>
    </border>
    <border>
      <left/>
      <right/>
      <top style="medium">
        <color rgb="FF225B90"/>
      </top>
      <bottom/>
      <diagonal/>
    </border>
    <border>
      <left style="medium">
        <color rgb="FF225B90"/>
      </left>
      <right style="medium">
        <color rgb="FF225B90"/>
      </right>
      <top style="medium">
        <color rgb="FF225B90"/>
      </top>
      <bottom/>
      <diagonal/>
    </border>
    <border>
      <left style="medium">
        <color rgb="FF225B90"/>
      </left>
      <right style="medium">
        <color rgb="FF225B90"/>
      </right>
      <top/>
      <bottom style="medium">
        <color rgb="FF225B90"/>
      </bottom>
      <diagonal/>
    </border>
    <border>
      <left/>
      <right/>
      <top style="hair">
        <color indexed="64"/>
      </top>
      <bottom style="thin">
        <color indexed="64"/>
      </bottom>
      <diagonal/>
    </border>
    <border>
      <left style="thin">
        <color theme="0"/>
      </left>
      <right/>
      <top style="thin">
        <color rgb="FF225B90"/>
      </top>
      <bottom/>
      <diagonal/>
    </border>
    <border>
      <left style="thin">
        <color indexed="64"/>
      </left>
      <right/>
      <top style="medium">
        <color rgb="FF225B90"/>
      </top>
      <bottom style="medium">
        <color rgb="FF225B90"/>
      </bottom>
      <diagonal/>
    </border>
    <border>
      <left style="thin">
        <color rgb="FF225B90"/>
      </left>
      <right style="thin">
        <color indexed="64"/>
      </right>
      <top style="medium">
        <color rgb="FF225B90"/>
      </top>
      <bottom style="medium">
        <color rgb="FF225B90"/>
      </bottom>
      <diagonal/>
    </border>
    <border>
      <left style="thin">
        <color indexed="64"/>
      </left>
      <right style="thin">
        <color rgb="FF225B90"/>
      </right>
      <top style="medium">
        <color rgb="FF225B90"/>
      </top>
      <bottom style="medium">
        <color rgb="FF225B90"/>
      </bottom>
      <diagonal/>
    </border>
    <border>
      <left style="medium">
        <color rgb="FF225B90"/>
      </left>
      <right style="thin">
        <color theme="0"/>
      </right>
      <top style="medium">
        <color rgb="FF225B90"/>
      </top>
      <bottom/>
      <diagonal/>
    </border>
    <border>
      <left style="thin">
        <color theme="0"/>
      </left>
      <right style="thin">
        <color theme="0"/>
      </right>
      <top style="medium">
        <color rgb="FF225B90"/>
      </top>
      <bottom/>
      <diagonal/>
    </border>
    <border>
      <left style="medium">
        <color rgb="FF225B90"/>
      </left>
      <right style="thin">
        <color theme="0"/>
      </right>
      <top/>
      <bottom style="medium">
        <color rgb="FF225B90"/>
      </bottom>
      <diagonal/>
    </border>
    <border>
      <left style="thin">
        <color theme="0"/>
      </left>
      <right style="thin">
        <color theme="0"/>
      </right>
      <top/>
      <bottom style="medium">
        <color rgb="FF225B90"/>
      </bottom>
      <diagonal/>
    </border>
    <border>
      <left style="thin">
        <color theme="0"/>
      </left>
      <right/>
      <top style="medium">
        <color rgb="FF225B90"/>
      </top>
      <bottom/>
      <diagonal/>
    </border>
    <border>
      <left style="thin">
        <color theme="0"/>
      </left>
      <right/>
      <top/>
      <bottom style="medium">
        <color rgb="FF225B90"/>
      </bottom>
      <diagonal/>
    </border>
    <border>
      <left style="thin">
        <color theme="0"/>
      </left>
      <right style="medium">
        <color rgb="FF225B90"/>
      </right>
      <top style="medium">
        <color rgb="FF225B90"/>
      </top>
      <bottom style="medium">
        <color rgb="FF225B90"/>
      </bottom>
      <diagonal/>
    </border>
    <border>
      <left/>
      <right style="medium">
        <color rgb="FF225B90"/>
      </right>
      <top style="medium">
        <color rgb="FF225B90"/>
      </top>
      <bottom style="medium">
        <color rgb="FF225B90"/>
      </bottom>
      <diagonal/>
    </border>
    <border diagonalUp="1" diagonalDown="1">
      <left style="hair">
        <color indexed="64"/>
      </left>
      <right/>
      <top style="thin">
        <color rgb="FF225B90"/>
      </top>
      <bottom style="thin">
        <color rgb="FF225B90"/>
      </bottom>
      <diagonal style="dotted">
        <color indexed="64"/>
      </diagonal>
    </border>
    <border>
      <left style="thin">
        <color rgb="FF225B90"/>
      </left>
      <right style="medium">
        <color rgb="FF225B90"/>
      </right>
      <top style="medium">
        <color rgb="FF225B90"/>
      </top>
      <bottom style="medium">
        <color rgb="FF225B90"/>
      </bottom>
      <diagonal/>
    </border>
    <border diagonalUp="1" diagonalDown="1">
      <left style="thin">
        <color rgb="FF225B90"/>
      </left>
      <right style="thin">
        <color rgb="FF225B90"/>
      </right>
      <top style="thin">
        <color rgb="FF225B90"/>
      </top>
      <bottom style="thin">
        <color rgb="FF225B90"/>
      </bottom>
      <diagonal style="dotted">
        <color rgb="FF000000"/>
      </diagonal>
    </border>
    <border>
      <left style="thin">
        <color theme="0"/>
      </left>
      <right style="thin">
        <color theme="0"/>
      </right>
      <top style="thin">
        <color theme="0"/>
      </top>
      <bottom style="thin">
        <color theme="0"/>
      </bottom>
      <diagonal/>
    </border>
    <border diagonalUp="1" diagonalDown="1">
      <left style="thin">
        <color rgb="FF225B90"/>
      </left>
      <right style="thin">
        <color rgb="FF225B90"/>
      </right>
      <top/>
      <bottom style="thin">
        <color rgb="FF225B90"/>
      </bottom>
      <diagonal style="dotted">
        <color rgb="FF000000"/>
      </diagonal>
    </border>
    <border>
      <left/>
      <right/>
      <top/>
      <bottom style="thin">
        <color indexed="64"/>
      </bottom>
      <diagonal/>
    </border>
    <border>
      <left style="thin">
        <color theme="0"/>
      </left>
      <right style="medium">
        <color rgb="FF225B90"/>
      </right>
      <top style="medium">
        <color rgb="FF225B90"/>
      </top>
      <bottom/>
      <diagonal/>
    </border>
  </borders>
  <cellStyleXfs count="17">
    <xf numFmtId="0" fontId="0" fillId="0" borderId="0"/>
    <xf numFmtId="0" fontId="6" fillId="0" borderId="0"/>
    <xf numFmtId="165" fontId="17" fillId="0" borderId="0" applyFont="0" applyFill="0" applyBorder="0" applyAlignment="0" applyProtection="0"/>
    <xf numFmtId="9" fontId="17" fillId="0" borderId="0" applyFont="0" applyFill="0" applyBorder="0" applyAlignment="0" applyProtection="0"/>
    <xf numFmtId="0" fontId="4" fillId="0" borderId="0"/>
    <xf numFmtId="43" fontId="18" fillId="0" borderId="0" applyFont="0" applyFill="0" applyBorder="0" applyAlignment="0" applyProtection="0"/>
    <xf numFmtId="0" fontId="3" fillId="0" borderId="0"/>
    <xf numFmtId="43" fontId="3" fillId="0" borderId="0" applyFont="0" applyFill="0" applyBorder="0" applyAlignment="0" applyProtection="0"/>
    <xf numFmtId="165" fontId="3" fillId="0" borderId="0" applyFont="0" applyFill="0" applyBorder="0" applyAlignment="0" applyProtection="0"/>
    <xf numFmtId="9" fontId="3"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2" fillId="0" borderId="0"/>
    <xf numFmtId="43"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cellStyleXfs>
  <cellXfs count="708">
    <xf numFmtId="0" fontId="0" fillId="0" borderId="0" xfId="0"/>
    <xf numFmtId="2" fontId="0" fillId="0" borderId="0" xfId="0" applyNumberFormat="1"/>
    <xf numFmtId="0" fontId="0" fillId="0" borderId="0" xfId="0" applyAlignment="1">
      <alignment horizontal="center"/>
    </xf>
    <xf numFmtId="0" fontId="4" fillId="0" borderId="0" xfId="0" applyFont="1" applyAlignment="1">
      <alignment horizontal="center"/>
    </xf>
    <xf numFmtId="0" fontId="26" fillId="0" borderId="0" xfId="0" applyFont="1" applyAlignment="1">
      <alignment horizontal="center" vertical="center"/>
    </xf>
    <xf numFmtId="0" fontId="26" fillId="0" borderId="0" xfId="0" applyFont="1" applyFill="1" applyBorder="1" applyAlignment="1" applyProtection="1">
      <alignment vertical="center"/>
    </xf>
    <xf numFmtId="0" fontId="30" fillId="0" borderId="0" xfId="0" applyFont="1" applyFill="1" applyBorder="1" applyAlignment="1" applyProtection="1">
      <alignment horizontal="left" vertical="center" wrapText="1"/>
    </xf>
    <xf numFmtId="0" fontId="26" fillId="0" borderId="0" xfId="0" applyFont="1" applyAlignment="1">
      <alignment vertical="center"/>
    </xf>
    <xf numFmtId="0" fontId="26" fillId="0" borderId="0" xfId="0" applyFont="1"/>
    <xf numFmtId="166" fontId="32" fillId="0" borderId="10" xfId="0" applyNumberFormat="1" applyFont="1" applyFill="1" applyBorder="1" applyAlignment="1" applyProtection="1">
      <alignment horizontal="center" vertical="center"/>
      <protection hidden="1"/>
    </xf>
    <xf numFmtId="166" fontId="32" fillId="0" borderId="12" xfId="0" applyNumberFormat="1" applyFont="1" applyFill="1" applyBorder="1" applyAlignment="1" applyProtection="1">
      <alignment horizontal="center" vertical="center"/>
      <protection hidden="1"/>
    </xf>
    <xf numFmtId="166" fontId="32" fillId="0" borderId="1" xfId="0" applyNumberFormat="1" applyFont="1" applyFill="1" applyBorder="1" applyAlignment="1" applyProtection="1">
      <alignment horizontal="center" vertical="center"/>
      <protection hidden="1"/>
    </xf>
    <xf numFmtId="166" fontId="32" fillId="0" borderId="2" xfId="0" applyNumberFormat="1" applyFont="1" applyFill="1" applyBorder="1" applyAlignment="1" applyProtection="1">
      <alignment horizontal="center" vertical="center"/>
      <protection hidden="1"/>
    </xf>
    <xf numFmtId="166" fontId="32" fillId="0" borderId="13" xfId="0" applyNumberFormat="1" applyFont="1" applyFill="1" applyBorder="1" applyAlignment="1" applyProtection="1">
      <alignment horizontal="center" vertical="center"/>
      <protection hidden="1"/>
    </xf>
    <xf numFmtId="0" fontId="26" fillId="0" borderId="0" xfId="0" applyFont="1" applyFill="1" applyBorder="1" applyAlignment="1" applyProtection="1">
      <protection hidden="1"/>
    </xf>
    <xf numFmtId="9" fontId="34" fillId="0" borderId="0" xfId="0" applyNumberFormat="1" applyFont="1" applyFill="1" applyBorder="1" applyAlignment="1" applyProtection="1">
      <alignment horizontal="center" vertical="center"/>
      <protection hidden="1"/>
    </xf>
    <xf numFmtId="0" fontId="34" fillId="0" borderId="0" xfId="0" applyFont="1" applyFill="1" applyBorder="1" applyAlignment="1" applyProtection="1">
      <alignment horizontal="center" vertical="center"/>
      <protection hidden="1"/>
    </xf>
    <xf numFmtId="4" fontId="34" fillId="0" borderId="0" xfId="0" applyNumberFormat="1" applyFont="1" applyFill="1" applyBorder="1" applyAlignment="1" applyProtection="1">
      <alignment horizontal="center" vertical="center"/>
      <protection hidden="1"/>
    </xf>
    <xf numFmtId="166" fontId="32" fillId="0" borderId="11" xfId="0" applyNumberFormat="1" applyFont="1" applyFill="1" applyBorder="1" applyAlignment="1" applyProtection="1">
      <alignment horizontal="center" vertical="center"/>
      <protection hidden="1"/>
    </xf>
    <xf numFmtId="166" fontId="32" fillId="0" borderId="8" xfId="0" applyNumberFormat="1" applyFont="1" applyFill="1" applyBorder="1" applyAlignment="1" applyProtection="1">
      <alignment horizontal="center" vertical="center"/>
      <protection hidden="1"/>
    </xf>
    <xf numFmtId="166" fontId="32" fillId="0" borderId="9" xfId="0" applyNumberFormat="1" applyFont="1" applyFill="1" applyBorder="1" applyAlignment="1" applyProtection="1">
      <alignment horizontal="center" vertical="center"/>
      <protection hidden="1"/>
    </xf>
    <xf numFmtId="166" fontId="32" fillId="0" borderId="14" xfId="0" applyNumberFormat="1" applyFont="1" applyFill="1" applyBorder="1" applyAlignment="1" applyProtection="1">
      <alignment horizontal="center" vertical="center"/>
      <protection hidden="1"/>
    </xf>
    <xf numFmtId="4" fontId="28" fillId="0" borderId="0" xfId="0" applyNumberFormat="1" applyFont="1" applyFill="1" applyBorder="1" applyAlignment="1" applyProtection="1">
      <alignment horizontal="center" vertical="center"/>
      <protection hidden="1"/>
    </xf>
    <xf numFmtId="0" fontId="27" fillId="0" borderId="0" xfId="0" applyFont="1" applyFill="1" applyProtection="1">
      <protection hidden="1"/>
    </xf>
    <xf numFmtId="0" fontId="27" fillId="0" borderId="0" xfId="0" applyFont="1" applyFill="1" applyAlignment="1" applyProtection="1">
      <alignment horizontal="left" vertical="center"/>
      <protection hidden="1"/>
    </xf>
    <xf numFmtId="0" fontId="27" fillId="0" borderId="0" xfId="0" applyFont="1" applyFill="1" applyAlignment="1" applyProtection="1">
      <alignment horizontal="center" vertical="center"/>
      <protection hidden="1"/>
    </xf>
    <xf numFmtId="0" fontId="26" fillId="0" borderId="0" xfId="0" applyFont="1" applyAlignment="1">
      <alignment horizontal="left" vertical="center"/>
    </xf>
    <xf numFmtId="0" fontId="26" fillId="0" borderId="0" xfId="0" applyFont="1" applyFill="1" applyBorder="1" applyAlignment="1" applyProtection="1">
      <alignment horizontal="center" vertical="center"/>
    </xf>
    <xf numFmtId="0" fontId="30" fillId="0" borderId="0" xfId="0" applyFont="1" applyFill="1" applyBorder="1" applyAlignment="1" applyProtection="1">
      <alignment horizontal="center" vertical="center" wrapText="1"/>
    </xf>
    <xf numFmtId="0" fontId="26" fillId="0" borderId="0" xfId="0" applyFont="1" applyBorder="1"/>
    <xf numFmtId="0" fontId="32" fillId="0" borderId="0" xfId="0" applyFont="1" applyFill="1" applyBorder="1" applyAlignment="1" applyProtection="1">
      <alignment horizontal="center" vertical="center"/>
      <protection hidden="1"/>
    </xf>
    <xf numFmtId="0" fontId="30" fillId="0" borderId="0" xfId="0" applyFont="1" applyAlignment="1">
      <alignment vertical="center"/>
    </xf>
    <xf numFmtId="0" fontId="30" fillId="0" borderId="0" xfId="0" applyFont="1" applyAlignment="1">
      <alignment horizontal="center" vertical="center"/>
    </xf>
    <xf numFmtId="0" fontId="30" fillId="0" borderId="0" xfId="0" applyFont="1"/>
    <xf numFmtId="0" fontId="26" fillId="0" borderId="0" xfId="0" applyFont="1" applyAlignment="1">
      <alignment horizontal="right"/>
    </xf>
    <xf numFmtId="0" fontId="23" fillId="0" borderId="0" xfId="0" applyFont="1" applyAlignment="1">
      <alignment vertical="top"/>
    </xf>
    <xf numFmtId="164" fontId="31" fillId="0" borderId="0" xfId="2" applyNumberFormat="1" applyFont="1" applyFill="1" applyBorder="1" applyAlignment="1">
      <alignment horizontal="center" vertical="center"/>
    </xf>
    <xf numFmtId="164" fontId="29" fillId="0" borderId="0" xfId="2" applyNumberFormat="1" applyFont="1" applyFill="1" applyBorder="1" applyAlignment="1">
      <alignment horizontal="center" vertical="center"/>
    </xf>
    <xf numFmtId="164" fontId="31" fillId="0" borderId="0" xfId="2" applyNumberFormat="1" applyFont="1" applyFill="1" applyBorder="1" applyAlignment="1">
      <alignment vertical="center"/>
    </xf>
    <xf numFmtId="0" fontId="19" fillId="7" borderId="18" xfId="0" applyFont="1" applyFill="1" applyBorder="1" applyAlignment="1" applyProtection="1">
      <alignment horizontal="center" vertical="center" wrapText="1"/>
      <protection hidden="1"/>
    </xf>
    <xf numFmtId="0" fontId="32" fillId="8" borderId="16" xfId="0" applyFont="1" applyFill="1" applyBorder="1" applyAlignment="1" applyProtection="1">
      <alignment horizontal="center" vertical="center" wrapText="1" shrinkToFit="1"/>
      <protection locked="0" hidden="1"/>
    </xf>
    <xf numFmtId="166" fontId="32" fillId="0" borderId="34" xfId="0" applyNumberFormat="1" applyFont="1" applyFill="1" applyBorder="1" applyAlignment="1" applyProtection="1">
      <alignment horizontal="center" vertical="center"/>
      <protection hidden="1"/>
    </xf>
    <xf numFmtId="166" fontId="32" fillId="0" borderId="35" xfId="0" applyNumberFormat="1" applyFont="1" applyFill="1" applyBorder="1" applyAlignment="1" applyProtection="1">
      <alignment horizontal="center" vertical="center"/>
      <protection hidden="1"/>
    </xf>
    <xf numFmtId="166" fontId="32" fillId="0" borderId="37" xfId="0" applyNumberFormat="1" applyFont="1" applyFill="1" applyBorder="1" applyAlignment="1" applyProtection="1">
      <alignment horizontal="center" vertical="center"/>
      <protection hidden="1"/>
    </xf>
    <xf numFmtId="166" fontId="32" fillId="0" borderId="38" xfId="0" applyNumberFormat="1" applyFont="1" applyFill="1" applyBorder="1" applyAlignment="1" applyProtection="1">
      <alignment horizontal="center" vertical="center"/>
      <protection hidden="1"/>
    </xf>
    <xf numFmtId="166" fontId="32" fillId="0" borderId="39" xfId="0" applyNumberFormat="1" applyFont="1" applyFill="1" applyBorder="1" applyAlignment="1" applyProtection="1">
      <alignment horizontal="center" vertical="center"/>
      <protection hidden="1"/>
    </xf>
    <xf numFmtId="166" fontId="32" fillId="0" borderId="41" xfId="0" applyNumberFormat="1" applyFont="1" applyFill="1" applyBorder="1" applyAlignment="1" applyProtection="1">
      <alignment horizontal="center" vertical="center"/>
      <protection hidden="1"/>
    </xf>
    <xf numFmtId="166" fontId="32" fillId="0" borderId="42" xfId="0" applyNumberFormat="1" applyFont="1" applyFill="1" applyBorder="1" applyAlignment="1" applyProtection="1">
      <alignment horizontal="center" vertical="center"/>
      <protection hidden="1"/>
    </xf>
    <xf numFmtId="166" fontId="32" fillId="0" borderId="43" xfId="0" applyNumberFormat="1" applyFont="1" applyFill="1" applyBorder="1" applyAlignment="1" applyProtection="1">
      <alignment horizontal="center" vertical="center"/>
      <protection hidden="1"/>
    </xf>
    <xf numFmtId="166" fontId="32" fillId="0" borderId="46" xfId="0" applyNumberFormat="1" applyFont="1" applyFill="1" applyBorder="1" applyAlignment="1" applyProtection="1">
      <alignment horizontal="center" vertical="center"/>
      <protection hidden="1"/>
    </xf>
    <xf numFmtId="166" fontId="32" fillId="0" borderId="47" xfId="0" applyNumberFormat="1" applyFont="1" applyFill="1" applyBorder="1" applyAlignment="1" applyProtection="1">
      <alignment horizontal="center" vertical="center"/>
      <protection hidden="1"/>
    </xf>
    <xf numFmtId="166" fontId="32" fillId="0" borderId="48" xfId="0" applyNumberFormat="1" applyFont="1" applyFill="1" applyBorder="1" applyAlignment="1" applyProtection="1">
      <alignment horizontal="center" vertical="center"/>
      <protection hidden="1"/>
    </xf>
    <xf numFmtId="166" fontId="32" fillId="0" borderId="49" xfId="0" applyNumberFormat="1" applyFont="1" applyFill="1" applyBorder="1" applyAlignment="1" applyProtection="1">
      <alignment horizontal="center" vertical="center"/>
      <protection hidden="1"/>
    </xf>
    <xf numFmtId="166" fontId="32" fillId="0" borderId="50" xfId="0" applyNumberFormat="1" applyFont="1" applyFill="1" applyBorder="1" applyAlignment="1" applyProtection="1">
      <alignment horizontal="center" vertical="center"/>
      <protection hidden="1"/>
    </xf>
    <xf numFmtId="166" fontId="32" fillId="0" borderId="51" xfId="0" applyNumberFormat="1" applyFont="1" applyFill="1" applyBorder="1" applyAlignment="1" applyProtection="1">
      <alignment horizontal="center" vertical="center"/>
      <protection hidden="1"/>
    </xf>
    <xf numFmtId="166" fontId="32" fillId="0" borderId="52" xfId="0" applyNumberFormat="1" applyFont="1" applyFill="1" applyBorder="1" applyAlignment="1" applyProtection="1">
      <alignment horizontal="center" vertical="center"/>
      <protection hidden="1"/>
    </xf>
    <xf numFmtId="166" fontId="32" fillId="0" borderId="53" xfId="0" applyNumberFormat="1" applyFont="1" applyFill="1" applyBorder="1" applyAlignment="1" applyProtection="1">
      <alignment horizontal="center" vertical="center"/>
      <protection hidden="1"/>
    </xf>
    <xf numFmtId="166" fontId="32" fillId="0" borderId="54" xfId="0" applyNumberFormat="1" applyFont="1" applyFill="1" applyBorder="1" applyAlignment="1" applyProtection="1">
      <alignment horizontal="center" vertical="center"/>
      <protection hidden="1"/>
    </xf>
    <xf numFmtId="166" fontId="32" fillId="0" borderId="55" xfId="0" applyNumberFormat="1" applyFont="1" applyFill="1" applyBorder="1" applyAlignment="1" applyProtection="1">
      <alignment horizontal="center" vertical="center"/>
      <protection hidden="1"/>
    </xf>
    <xf numFmtId="166" fontId="32" fillId="0" borderId="56" xfId="0" applyNumberFormat="1" applyFont="1" applyFill="1" applyBorder="1" applyAlignment="1" applyProtection="1">
      <alignment horizontal="center" vertical="center"/>
      <protection hidden="1"/>
    </xf>
    <xf numFmtId="166" fontId="32" fillId="0" borderId="58" xfId="0" applyNumberFormat="1" applyFont="1" applyFill="1" applyBorder="1" applyAlignment="1" applyProtection="1">
      <alignment horizontal="center" vertical="center"/>
      <protection hidden="1"/>
    </xf>
    <xf numFmtId="166" fontId="32" fillId="0" borderId="57" xfId="0" applyNumberFormat="1" applyFont="1" applyFill="1" applyBorder="1" applyAlignment="1" applyProtection="1">
      <alignment horizontal="center" vertical="center"/>
      <protection hidden="1"/>
    </xf>
    <xf numFmtId="166" fontId="32" fillId="0" borderId="59" xfId="0" applyNumberFormat="1" applyFont="1" applyFill="1" applyBorder="1" applyAlignment="1" applyProtection="1">
      <alignment horizontal="center" vertical="center"/>
      <protection hidden="1"/>
    </xf>
    <xf numFmtId="166" fontId="32" fillId="0" borderId="61" xfId="0" applyNumberFormat="1" applyFont="1" applyFill="1" applyBorder="1" applyAlignment="1" applyProtection="1">
      <alignment horizontal="center" vertical="center"/>
      <protection hidden="1"/>
    </xf>
    <xf numFmtId="166" fontId="32" fillId="0" borderId="63" xfId="0" applyNumberFormat="1" applyFont="1" applyFill="1" applyBorder="1" applyAlignment="1" applyProtection="1">
      <alignment horizontal="center" vertical="center"/>
      <protection hidden="1"/>
    </xf>
    <xf numFmtId="166" fontId="32" fillId="0" borderId="64" xfId="0" applyNumberFormat="1" applyFont="1" applyFill="1" applyBorder="1" applyAlignment="1" applyProtection="1">
      <alignment horizontal="center" vertical="center"/>
      <protection hidden="1"/>
    </xf>
    <xf numFmtId="166" fontId="32" fillId="0" borderId="65" xfId="0" applyNumberFormat="1" applyFont="1" applyFill="1" applyBorder="1" applyAlignment="1" applyProtection="1">
      <alignment horizontal="center" vertical="center"/>
      <protection hidden="1"/>
    </xf>
    <xf numFmtId="166" fontId="32" fillId="0" borderId="66" xfId="0" applyNumberFormat="1" applyFont="1" applyFill="1" applyBorder="1" applyAlignment="1" applyProtection="1">
      <alignment horizontal="center" vertical="center"/>
      <protection hidden="1"/>
    </xf>
    <xf numFmtId="166" fontId="32" fillId="0" borderId="68" xfId="0" applyNumberFormat="1" applyFont="1" applyFill="1" applyBorder="1" applyAlignment="1" applyProtection="1">
      <alignment horizontal="center" vertical="center"/>
      <protection hidden="1"/>
    </xf>
    <xf numFmtId="0" fontId="32" fillId="8" borderId="17" xfId="0" applyFont="1" applyFill="1" applyBorder="1" applyAlignment="1" applyProtection="1">
      <alignment horizontal="center" vertical="center" wrapText="1" shrinkToFit="1"/>
      <protection locked="0" hidden="1"/>
    </xf>
    <xf numFmtId="166" fontId="32" fillId="0" borderId="75" xfId="0" applyNumberFormat="1" applyFont="1" applyFill="1" applyBorder="1" applyAlignment="1" applyProtection="1">
      <alignment horizontal="center" vertical="center"/>
      <protection hidden="1"/>
    </xf>
    <xf numFmtId="166" fontId="32" fillId="0" borderId="76" xfId="0" applyNumberFormat="1" applyFont="1" applyFill="1" applyBorder="1" applyAlignment="1" applyProtection="1">
      <alignment horizontal="center" vertical="center"/>
      <protection hidden="1"/>
    </xf>
    <xf numFmtId="166" fontId="32" fillId="0" borderId="78" xfId="0" applyNumberFormat="1" applyFont="1" applyFill="1" applyBorder="1" applyAlignment="1" applyProtection="1">
      <alignment horizontal="center" vertical="center"/>
      <protection hidden="1"/>
    </xf>
    <xf numFmtId="166" fontId="32" fillId="0" borderId="19" xfId="0" applyNumberFormat="1" applyFont="1" applyFill="1" applyBorder="1" applyAlignment="1" applyProtection="1">
      <alignment horizontal="center" vertical="center"/>
      <protection hidden="1"/>
    </xf>
    <xf numFmtId="166" fontId="32" fillId="0" borderId="83" xfId="0" applyNumberFormat="1" applyFont="1" applyFill="1" applyBorder="1" applyAlignment="1" applyProtection="1">
      <alignment horizontal="center" vertical="center"/>
      <protection hidden="1"/>
    </xf>
    <xf numFmtId="166" fontId="32" fillId="0" borderId="84" xfId="0" applyNumberFormat="1" applyFont="1" applyFill="1" applyBorder="1" applyAlignment="1" applyProtection="1">
      <alignment horizontal="center" vertical="center"/>
      <protection hidden="1"/>
    </xf>
    <xf numFmtId="166" fontId="32" fillId="0" borderId="29" xfId="0" applyNumberFormat="1" applyFont="1" applyFill="1" applyBorder="1" applyAlignment="1" applyProtection="1">
      <alignment horizontal="center" vertical="center"/>
      <protection hidden="1"/>
    </xf>
    <xf numFmtId="166" fontId="32" fillId="0" borderId="85" xfId="0" applyNumberFormat="1" applyFont="1" applyFill="1" applyBorder="1" applyAlignment="1" applyProtection="1">
      <alignment horizontal="center" vertical="center"/>
      <protection hidden="1"/>
    </xf>
    <xf numFmtId="166" fontId="32" fillId="0" borderId="20" xfId="0" applyNumberFormat="1" applyFont="1" applyFill="1" applyBorder="1" applyAlignment="1" applyProtection="1">
      <alignment horizontal="center" vertical="center"/>
      <protection hidden="1"/>
    </xf>
    <xf numFmtId="166" fontId="32" fillId="0" borderId="25" xfId="0" applyNumberFormat="1" applyFont="1" applyFill="1" applyBorder="1" applyAlignment="1" applyProtection="1">
      <alignment horizontal="center" vertical="center"/>
      <protection hidden="1"/>
    </xf>
    <xf numFmtId="166" fontId="32" fillId="0" borderId="87" xfId="0" applyNumberFormat="1" applyFont="1" applyFill="1" applyBorder="1" applyAlignment="1" applyProtection="1">
      <alignment horizontal="center" vertical="center"/>
      <protection hidden="1"/>
    </xf>
    <xf numFmtId="166" fontId="32" fillId="0" borderId="88" xfId="0" applyNumberFormat="1" applyFont="1" applyFill="1" applyBorder="1" applyAlignment="1" applyProtection="1">
      <alignment horizontal="center" vertical="center"/>
      <protection hidden="1"/>
    </xf>
    <xf numFmtId="166" fontId="32" fillId="0" borderId="28" xfId="0" applyNumberFormat="1" applyFont="1" applyFill="1" applyBorder="1" applyAlignment="1" applyProtection="1">
      <alignment horizontal="center" vertical="center"/>
      <protection hidden="1"/>
    </xf>
    <xf numFmtId="166" fontId="32" fillId="0" borderId="89" xfId="0" applyNumberFormat="1" applyFont="1" applyFill="1" applyBorder="1" applyAlignment="1" applyProtection="1">
      <alignment horizontal="center" vertical="center"/>
      <protection hidden="1"/>
    </xf>
    <xf numFmtId="166" fontId="32" fillId="0" borderId="23" xfId="0" applyNumberFormat="1" applyFont="1" applyFill="1" applyBorder="1" applyAlignment="1" applyProtection="1">
      <alignment horizontal="center" vertical="center"/>
      <protection hidden="1"/>
    </xf>
    <xf numFmtId="166" fontId="32" fillId="0" borderId="92" xfId="0" applyNumberFormat="1" applyFont="1" applyFill="1" applyBorder="1" applyAlignment="1" applyProtection="1">
      <alignment horizontal="center" vertical="center"/>
      <protection hidden="1"/>
    </xf>
    <xf numFmtId="166" fontId="32" fillId="0" borderId="91" xfId="0" applyNumberFormat="1" applyFont="1" applyFill="1" applyBorder="1" applyAlignment="1" applyProtection="1">
      <alignment horizontal="center" vertical="center"/>
      <protection hidden="1"/>
    </xf>
    <xf numFmtId="166" fontId="32" fillId="0" borderId="93" xfId="0" applyNumberFormat="1" applyFont="1" applyFill="1" applyBorder="1" applyAlignment="1" applyProtection="1">
      <alignment horizontal="center" vertical="center"/>
      <protection hidden="1"/>
    </xf>
    <xf numFmtId="166" fontId="32" fillId="0" borderId="94" xfId="0" applyNumberFormat="1" applyFont="1" applyFill="1" applyBorder="1" applyAlignment="1" applyProtection="1">
      <alignment horizontal="center" vertical="center"/>
      <protection hidden="1"/>
    </xf>
    <xf numFmtId="166" fontId="32" fillId="0" borderId="103" xfId="0" applyNumberFormat="1" applyFont="1" applyFill="1" applyBorder="1" applyAlignment="1" applyProtection="1">
      <alignment horizontal="center" vertical="center"/>
      <protection hidden="1"/>
    </xf>
    <xf numFmtId="166" fontId="32" fillId="0" borderId="27" xfId="0" applyNumberFormat="1" applyFont="1" applyFill="1" applyBorder="1" applyAlignment="1" applyProtection="1">
      <alignment horizontal="center" vertical="center"/>
      <protection hidden="1"/>
    </xf>
    <xf numFmtId="166" fontId="32" fillId="0" borderId="110" xfId="0" applyNumberFormat="1" applyFont="1" applyFill="1" applyBorder="1" applyAlignment="1" applyProtection="1">
      <alignment horizontal="center" vertical="center"/>
      <protection hidden="1"/>
    </xf>
    <xf numFmtId="166" fontId="32" fillId="0" borderId="111" xfId="0" applyNumberFormat="1" applyFont="1" applyFill="1" applyBorder="1" applyAlignment="1" applyProtection="1">
      <alignment horizontal="center" vertical="center"/>
      <protection hidden="1"/>
    </xf>
    <xf numFmtId="166" fontId="32" fillId="0" borderId="95" xfId="0" applyNumberFormat="1" applyFont="1" applyFill="1" applyBorder="1" applyAlignment="1" applyProtection="1">
      <alignment horizontal="center" vertical="center"/>
      <protection hidden="1"/>
    </xf>
    <xf numFmtId="166" fontId="32" fillId="0" borderId="31" xfId="0" applyNumberFormat="1" applyFont="1" applyFill="1" applyBorder="1" applyAlignment="1" applyProtection="1">
      <alignment horizontal="center" vertical="center"/>
      <protection hidden="1"/>
    </xf>
    <xf numFmtId="0" fontId="19" fillId="7" borderId="70" xfId="0" applyFont="1" applyFill="1" applyBorder="1" applyAlignment="1" applyProtection="1">
      <alignment horizontal="center" vertical="center" wrapText="1"/>
      <protection hidden="1"/>
    </xf>
    <xf numFmtId="0" fontId="32" fillId="10" borderId="44" xfId="0" applyFont="1" applyFill="1" applyBorder="1" applyAlignment="1" applyProtection="1">
      <alignment horizontal="center" vertical="center" wrapText="1" shrinkToFit="1"/>
      <protection locked="0" hidden="1"/>
    </xf>
    <xf numFmtId="166" fontId="32" fillId="0" borderId="22" xfId="0" applyNumberFormat="1" applyFont="1" applyFill="1" applyBorder="1" applyAlignment="1" applyProtection="1">
      <alignment horizontal="center" vertical="center"/>
      <protection hidden="1"/>
    </xf>
    <xf numFmtId="0" fontId="36" fillId="7" borderId="0" xfId="0" applyFont="1" applyFill="1" applyBorder="1" applyAlignment="1" applyProtection="1">
      <alignment vertical="center"/>
      <protection hidden="1"/>
    </xf>
    <xf numFmtId="166" fontId="32" fillId="0" borderId="136" xfId="0" applyNumberFormat="1" applyFont="1" applyFill="1" applyBorder="1" applyAlignment="1" applyProtection="1">
      <alignment horizontal="center" vertical="center"/>
      <protection hidden="1"/>
    </xf>
    <xf numFmtId="166" fontId="32" fillId="0" borderId="137" xfId="0" applyNumberFormat="1" applyFont="1" applyFill="1" applyBorder="1" applyAlignment="1" applyProtection="1">
      <alignment horizontal="center" vertical="center"/>
      <protection hidden="1"/>
    </xf>
    <xf numFmtId="0" fontId="34" fillId="9" borderId="16" xfId="0" applyFont="1" applyFill="1" applyBorder="1" applyAlignment="1" applyProtection="1">
      <alignment horizontal="center" vertical="center"/>
      <protection hidden="1"/>
    </xf>
    <xf numFmtId="166" fontId="32" fillId="9" borderId="16" xfId="0" applyNumberFormat="1" applyFont="1" applyFill="1" applyBorder="1" applyAlignment="1" applyProtection="1">
      <alignment horizontal="center" vertical="center"/>
      <protection hidden="1"/>
    </xf>
    <xf numFmtId="0" fontId="34" fillId="9" borderId="17" xfId="0" applyFont="1" applyFill="1" applyBorder="1" applyAlignment="1" applyProtection="1">
      <alignment horizontal="center" vertical="center"/>
      <protection hidden="1"/>
    </xf>
    <xf numFmtId="0" fontId="34" fillId="9" borderId="19" xfId="0" applyFont="1" applyFill="1" applyBorder="1" applyAlignment="1" applyProtection="1">
      <alignment horizontal="center" vertical="center"/>
      <protection hidden="1"/>
    </xf>
    <xf numFmtId="0" fontId="34" fillId="9" borderId="45" xfId="0" applyFont="1" applyFill="1" applyBorder="1" applyAlignment="1" applyProtection="1">
      <alignment horizontal="center" vertical="center"/>
      <protection hidden="1"/>
    </xf>
    <xf numFmtId="166" fontId="32" fillId="9" borderId="90" xfId="0" applyNumberFormat="1" applyFont="1" applyFill="1" applyBorder="1" applyAlignment="1" applyProtection="1">
      <alignment horizontal="center" vertical="center"/>
      <protection hidden="1"/>
    </xf>
    <xf numFmtId="0" fontId="32" fillId="0" borderId="0" xfId="0" applyFont="1" applyFill="1" applyBorder="1" applyProtection="1">
      <protection hidden="1"/>
    </xf>
    <xf numFmtId="0" fontId="32" fillId="0" borderId="0" xfId="0" applyFont="1" applyFill="1" applyBorder="1" applyAlignment="1" applyProtection="1">
      <alignment horizontal="left" vertical="center"/>
      <protection hidden="1"/>
    </xf>
    <xf numFmtId="166" fontId="32" fillId="0" borderId="144" xfId="0" applyNumberFormat="1" applyFont="1" applyFill="1" applyBorder="1" applyAlignment="1" applyProtection="1">
      <alignment horizontal="center" vertical="center"/>
      <protection hidden="1"/>
    </xf>
    <xf numFmtId="0" fontId="36" fillId="7" borderId="19" xfId="0" applyFont="1" applyFill="1" applyBorder="1" applyAlignment="1" applyProtection="1">
      <alignment vertical="center"/>
      <protection hidden="1"/>
    </xf>
    <xf numFmtId="0" fontId="28" fillId="0" borderId="0" xfId="0" applyFont="1" applyFill="1" applyBorder="1" applyAlignment="1" applyProtection="1">
      <alignment horizontal="center" vertical="center"/>
      <protection hidden="1"/>
    </xf>
    <xf numFmtId="0" fontId="34" fillId="0" borderId="44" xfId="0" applyFont="1" applyBorder="1" applyAlignment="1" applyProtection="1">
      <alignment horizontal="center" vertical="center"/>
      <protection hidden="1"/>
    </xf>
    <xf numFmtId="0" fontId="34" fillId="0" borderId="26" xfId="0" applyFont="1" applyBorder="1" applyAlignment="1" applyProtection="1">
      <alignment horizontal="center" vertical="center"/>
      <protection hidden="1"/>
    </xf>
    <xf numFmtId="0" fontId="34" fillId="0" borderId="163" xfId="0" applyFont="1" applyBorder="1" applyAlignment="1" applyProtection="1">
      <alignment horizontal="center" vertical="center"/>
      <protection hidden="1"/>
    </xf>
    <xf numFmtId="0" fontId="28" fillId="0" borderId="0" xfId="0" applyFont="1" applyFill="1" applyBorder="1" applyAlignment="1" applyProtection="1">
      <alignment horizontal="right" vertical="center"/>
      <protection hidden="1"/>
    </xf>
    <xf numFmtId="0" fontId="36" fillId="7" borderId="26" xfId="0" applyFont="1" applyFill="1" applyBorder="1" applyAlignment="1" applyProtection="1">
      <alignment horizontal="center" vertical="center"/>
      <protection hidden="1"/>
    </xf>
    <xf numFmtId="49" fontId="32" fillId="8" borderId="16" xfId="0" applyNumberFormat="1" applyFont="1" applyFill="1" applyBorder="1" applyAlignment="1" applyProtection="1">
      <alignment horizontal="center" vertical="center" wrapText="1" shrinkToFit="1"/>
      <protection locked="0" hidden="1"/>
    </xf>
    <xf numFmtId="0" fontId="53" fillId="0" borderId="0" xfId="6" applyFont="1" applyFill="1" applyBorder="1" applyAlignment="1">
      <alignment horizontal="right" vertical="center"/>
    </xf>
    <xf numFmtId="164" fontId="52" fillId="0" borderId="0" xfId="2" applyNumberFormat="1" applyFont="1" applyFill="1" applyBorder="1" applyAlignment="1">
      <alignment horizontal="right" vertical="center"/>
    </xf>
    <xf numFmtId="164" fontId="52" fillId="0" borderId="0" xfId="2" applyNumberFormat="1" applyFont="1" applyFill="1" applyBorder="1" applyAlignment="1">
      <alignment vertical="center"/>
    </xf>
    <xf numFmtId="0" fontId="60" fillId="0" borderId="28" xfId="6" applyFont="1" applyFill="1" applyBorder="1" applyAlignment="1">
      <alignment horizontal="right" vertical="center"/>
    </xf>
    <xf numFmtId="0" fontId="32" fillId="8" borderId="44" xfId="0" applyFont="1" applyFill="1" applyBorder="1" applyAlignment="1" applyProtection="1">
      <alignment horizontal="center" vertical="center" wrapText="1" shrinkToFit="1"/>
      <protection locked="0" hidden="1"/>
    </xf>
    <xf numFmtId="0" fontId="19" fillId="7" borderId="119" xfId="0" applyFont="1" applyFill="1" applyBorder="1" applyAlignment="1" applyProtection="1">
      <alignment horizontal="center" vertical="center" wrapText="1"/>
      <protection hidden="1"/>
    </xf>
    <xf numFmtId="0" fontId="53" fillId="0" borderId="0" xfId="6" applyFont="1" applyFill="1" applyBorder="1" applyAlignment="1">
      <alignment horizontal="center" vertical="center"/>
    </xf>
    <xf numFmtId="164" fontId="52" fillId="0" borderId="0" xfId="2" applyNumberFormat="1" applyFont="1" applyFill="1" applyBorder="1" applyAlignment="1">
      <alignment horizontal="center" vertical="center"/>
    </xf>
    <xf numFmtId="164" fontId="59" fillId="0" borderId="0" xfId="2" applyNumberFormat="1" applyFont="1" applyFill="1" applyBorder="1" applyAlignment="1">
      <alignment horizontal="center" vertical="center"/>
    </xf>
    <xf numFmtId="0" fontId="26" fillId="0" borderId="0" xfId="0" applyFont="1" applyAlignment="1" applyProtection="1">
      <alignment vertical="center"/>
    </xf>
    <xf numFmtId="0" fontId="26" fillId="0" borderId="0" xfId="0" applyFont="1" applyAlignment="1" applyProtection="1">
      <alignment horizontal="left" vertical="center"/>
    </xf>
    <xf numFmtId="0" fontId="26" fillId="0" borderId="0" xfId="0" applyFont="1" applyAlignment="1" applyProtection="1">
      <alignment horizontal="center" vertical="center"/>
    </xf>
    <xf numFmtId="0" fontId="26" fillId="7" borderId="0" xfId="0" applyFont="1" applyFill="1" applyAlignment="1" applyProtection="1">
      <alignment vertical="center"/>
    </xf>
    <xf numFmtId="0" fontId="50" fillId="7" borderId="164" xfId="6" applyFont="1" applyFill="1" applyBorder="1" applyAlignment="1" applyProtection="1">
      <alignment vertical="center"/>
    </xf>
    <xf numFmtId="0" fontId="50" fillId="7" borderId="0" xfId="6" applyFont="1" applyFill="1" applyBorder="1" applyAlignment="1" applyProtection="1">
      <alignment vertical="center"/>
    </xf>
    <xf numFmtId="0" fontId="30" fillId="0" borderId="0" xfId="0" applyFont="1" applyFill="1" applyBorder="1" applyAlignment="1" applyProtection="1">
      <alignment vertical="center" wrapText="1"/>
    </xf>
    <xf numFmtId="0" fontId="26" fillId="0" borderId="0" xfId="0" applyFont="1" applyFill="1" applyAlignment="1" applyProtection="1">
      <alignment vertical="center"/>
    </xf>
    <xf numFmtId="0" fontId="50" fillId="7" borderId="28" xfId="6" applyFont="1" applyFill="1" applyBorder="1" applyAlignment="1" applyProtection="1">
      <alignment vertical="center"/>
    </xf>
    <xf numFmtId="0" fontId="31" fillId="0" borderId="0" xfId="0" applyFont="1" applyFill="1" applyBorder="1" applyAlignment="1" applyProtection="1">
      <alignment vertical="center" wrapText="1"/>
    </xf>
    <xf numFmtId="0" fontId="26" fillId="0" borderId="0" xfId="0" applyFont="1" applyAlignment="1" applyProtection="1">
      <alignment horizontal="left" vertical="top"/>
    </xf>
    <xf numFmtId="0" fontId="41" fillId="0" borderId="0" xfId="0" applyFont="1" applyFill="1" applyBorder="1" applyAlignment="1" applyProtection="1">
      <alignment horizontal="left" vertical="center" wrapText="1"/>
    </xf>
    <xf numFmtId="0" fontId="1" fillId="0" borderId="0" xfId="6" applyFont="1" applyAlignment="1" applyProtection="1">
      <alignment vertical="center"/>
    </xf>
    <xf numFmtId="0" fontId="1" fillId="0" borderId="0" xfId="6" applyFont="1" applyFill="1" applyAlignment="1" applyProtection="1">
      <alignment horizontal="center" vertical="center"/>
    </xf>
    <xf numFmtId="0" fontId="1" fillId="0" borderId="0" xfId="6" applyFont="1" applyAlignment="1" applyProtection="1">
      <alignment horizontal="right" vertical="center"/>
    </xf>
    <xf numFmtId="0" fontId="23" fillId="6" borderId="17" xfId="6" applyFont="1" applyFill="1" applyBorder="1" applyAlignment="1" applyProtection="1">
      <alignment horizontal="right" vertical="center"/>
    </xf>
    <xf numFmtId="0" fontId="23" fillId="0" borderId="16" xfId="0" applyFont="1" applyFill="1" applyBorder="1" applyAlignment="1" applyProtection="1">
      <alignment horizontal="right" vertical="center"/>
    </xf>
    <xf numFmtId="0" fontId="23" fillId="0" borderId="16" xfId="6" applyFont="1" applyFill="1" applyBorder="1" applyAlignment="1" applyProtection="1">
      <alignment horizontal="right" vertical="center" wrapText="1"/>
    </xf>
    <xf numFmtId="0" fontId="23" fillId="0" borderId="16" xfId="6" applyFont="1" applyFill="1" applyBorder="1" applyAlignment="1" applyProtection="1">
      <alignment horizontal="right" vertical="center"/>
    </xf>
    <xf numFmtId="0" fontId="1" fillId="0" borderId="16" xfId="6" applyFont="1" applyFill="1" applyBorder="1" applyAlignment="1" applyProtection="1">
      <alignment horizontal="right" vertical="center"/>
    </xf>
    <xf numFmtId="0" fontId="1" fillId="0" borderId="0" xfId="6" applyFont="1" applyFill="1" applyAlignment="1" applyProtection="1">
      <alignment vertical="center"/>
    </xf>
    <xf numFmtId="0" fontId="25" fillId="7" borderId="26" xfId="6" applyFont="1" applyFill="1" applyBorder="1" applyAlignment="1" applyProtection="1">
      <alignment horizontal="right" vertical="center"/>
    </xf>
    <xf numFmtId="0" fontId="26" fillId="0" borderId="0" xfId="0" applyFont="1" applyFill="1" applyAlignment="1" applyProtection="1">
      <alignment horizontal="center" vertical="center"/>
    </xf>
    <xf numFmtId="0" fontId="1" fillId="0" borderId="0" xfId="6" applyFont="1" applyFill="1" applyAlignment="1" applyProtection="1">
      <alignment horizontal="right" vertical="center"/>
    </xf>
    <xf numFmtId="0" fontId="25" fillId="7" borderId="24" xfId="6" applyFont="1" applyFill="1" applyBorder="1" applyAlignment="1" applyProtection="1">
      <alignment horizontal="right" vertical="center"/>
    </xf>
    <xf numFmtId="0" fontId="25" fillId="7" borderId="25" xfId="6" applyFont="1" applyFill="1" applyBorder="1" applyAlignment="1" applyProtection="1">
      <alignment horizontal="right" vertical="center"/>
    </xf>
    <xf numFmtId="0" fontId="25" fillId="0" borderId="0" xfId="6" applyFont="1" applyFill="1" applyBorder="1" applyAlignment="1" applyProtection="1">
      <alignment horizontal="center" vertical="center"/>
    </xf>
    <xf numFmtId="10" fontId="23" fillId="0" borderId="0" xfId="9" applyNumberFormat="1" applyFont="1" applyFill="1" applyBorder="1" applyAlignment="1" applyProtection="1">
      <alignment horizontal="left" vertical="center"/>
    </xf>
    <xf numFmtId="10" fontId="24" fillId="0" borderId="0" xfId="9" applyNumberFormat="1" applyFont="1" applyFill="1" applyBorder="1" applyAlignment="1" applyProtection="1">
      <alignment horizontal="center" vertical="center"/>
    </xf>
    <xf numFmtId="165" fontId="25" fillId="0" borderId="0" xfId="8" applyFont="1" applyFill="1" applyBorder="1" applyAlignment="1" applyProtection="1">
      <alignment horizontal="center" vertical="center"/>
    </xf>
    <xf numFmtId="165" fontId="20" fillId="0" borderId="0" xfId="6" applyNumberFormat="1" applyFont="1" applyBorder="1" applyAlignment="1" applyProtection="1">
      <alignment horizontal="center" vertical="center"/>
    </xf>
    <xf numFmtId="0" fontId="23" fillId="6" borderId="16" xfId="6" applyFont="1" applyFill="1" applyBorder="1" applyAlignment="1" applyProtection="1">
      <alignment horizontal="center" vertical="center"/>
    </xf>
    <xf numFmtId="0" fontId="1" fillId="0" borderId="16" xfId="6" applyFont="1" applyFill="1" applyBorder="1" applyAlignment="1" applyProtection="1">
      <alignment horizontal="center" vertical="center" wrapText="1"/>
    </xf>
    <xf numFmtId="0" fontId="1" fillId="0" borderId="16" xfId="6" applyFont="1" applyFill="1" applyBorder="1" applyAlignment="1" applyProtection="1">
      <alignment vertical="center"/>
    </xf>
    <xf numFmtId="174" fontId="1" fillId="0" borderId="16" xfId="9" applyNumberFormat="1" applyFont="1" applyFill="1" applyBorder="1" applyAlignment="1" applyProtection="1">
      <alignment horizontal="center" vertical="center"/>
    </xf>
    <xf numFmtId="0" fontId="1" fillId="0" borderId="16" xfId="6" applyFont="1" applyFill="1" applyBorder="1" applyAlignment="1" applyProtection="1">
      <alignment horizontal="center" vertical="center"/>
    </xf>
    <xf numFmtId="0" fontId="25" fillId="7" borderId="16" xfId="6" applyFont="1" applyFill="1" applyBorder="1" applyAlignment="1" applyProtection="1">
      <alignment horizontal="right" vertical="center"/>
    </xf>
    <xf numFmtId="0" fontId="21" fillId="7" borderId="16" xfId="6" applyFont="1" applyFill="1" applyBorder="1" applyAlignment="1" applyProtection="1">
      <alignment vertical="center"/>
    </xf>
    <xf numFmtId="0" fontId="26" fillId="0" borderId="0" xfId="0" applyFont="1" applyProtection="1"/>
    <xf numFmtId="0" fontId="26" fillId="0" borderId="0" xfId="0" applyFont="1" applyFill="1" applyProtection="1"/>
    <xf numFmtId="0" fontId="26" fillId="0" borderId="0" xfId="0" applyFont="1" applyAlignment="1" applyProtection="1">
      <alignment wrapText="1"/>
    </xf>
    <xf numFmtId="0" fontId="26" fillId="0" borderId="0" xfId="0" applyFont="1" applyBorder="1" applyProtection="1"/>
    <xf numFmtId="0" fontId="32" fillId="0" borderId="16" xfId="1" applyFont="1" applyFill="1" applyBorder="1" applyAlignment="1" applyProtection="1">
      <alignment horizontal="left" vertical="center" wrapText="1"/>
    </xf>
    <xf numFmtId="0" fontId="32" fillId="10" borderId="80" xfId="0" applyFont="1" applyFill="1" applyBorder="1" applyAlignment="1" applyProtection="1">
      <alignment horizontal="center" vertical="center" wrapText="1" shrinkToFit="1"/>
      <protection hidden="1"/>
    </xf>
    <xf numFmtId="0" fontId="32" fillId="10" borderId="16" xfId="0" applyFont="1" applyFill="1" applyBorder="1" applyAlignment="1" applyProtection="1">
      <alignment horizontal="center" vertical="center" wrapText="1" shrinkToFit="1"/>
      <protection hidden="1"/>
    </xf>
    <xf numFmtId="0" fontId="32" fillId="0" borderId="128" xfId="1" applyFont="1" applyFill="1" applyBorder="1" applyAlignment="1" applyProtection="1">
      <alignment horizontal="left" vertical="center" wrapText="1"/>
    </xf>
    <xf numFmtId="0" fontId="32" fillId="10" borderId="81" xfId="0" applyFont="1" applyFill="1" applyBorder="1" applyAlignment="1" applyProtection="1">
      <alignment horizontal="center" vertical="center" wrapText="1" shrinkToFit="1"/>
      <protection hidden="1"/>
    </xf>
    <xf numFmtId="0" fontId="32" fillId="10" borderId="127" xfId="0" applyFont="1" applyFill="1" applyBorder="1" applyAlignment="1" applyProtection="1">
      <alignment horizontal="center" vertical="center" wrapText="1" shrinkToFit="1"/>
      <protection hidden="1"/>
    </xf>
    <xf numFmtId="0" fontId="32" fillId="10" borderId="126" xfId="0" applyFont="1" applyFill="1" applyBorder="1" applyAlignment="1" applyProtection="1">
      <alignment horizontal="center" vertical="center" wrapText="1" shrinkToFit="1"/>
      <protection hidden="1"/>
    </xf>
    <xf numFmtId="0" fontId="32" fillId="10" borderId="70" xfId="0" applyFont="1" applyFill="1" applyBorder="1" applyAlignment="1" applyProtection="1">
      <alignment horizontal="center" vertical="center" wrapText="1" shrinkToFit="1"/>
      <protection hidden="1"/>
    </xf>
    <xf numFmtId="0" fontId="26" fillId="0" borderId="0" xfId="0" applyFont="1" applyFill="1" applyBorder="1" applyProtection="1"/>
    <xf numFmtId="0" fontId="32" fillId="0" borderId="17" xfId="1" applyFont="1" applyFill="1" applyBorder="1" applyAlignment="1" applyProtection="1">
      <alignment horizontal="center" vertical="top" wrapText="1"/>
    </xf>
    <xf numFmtId="0" fontId="32" fillId="0" borderId="16" xfId="1" applyFont="1" applyFill="1" applyBorder="1" applyAlignment="1" applyProtection="1">
      <alignment horizontal="center" vertical="top" wrapText="1"/>
    </xf>
    <xf numFmtId="0" fontId="32" fillId="0" borderId="112" xfId="1" applyFont="1" applyFill="1" applyBorder="1" applyAlignment="1" applyProtection="1">
      <alignment horizontal="left" vertical="top" wrapText="1"/>
    </xf>
    <xf numFmtId="167" fontId="37" fillId="0" borderId="113" xfId="1" applyNumberFormat="1" applyFont="1" applyFill="1" applyBorder="1" applyAlignment="1" applyProtection="1">
      <alignment horizontal="right" vertical="top" wrapText="1"/>
    </xf>
    <xf numFmtId="0" fontId="40" fillId="0" borderId="0" xfId="0" applyFont="1" applyProtection="1"/>
    <xf numFmtId="0" fontId="32" fillId="0" borderId="105" xfId="1" applyFont="1" applyFill="1" applyBorder="1" applyAlignment="1" applyProtection="1">
      <alignment horizontal="left" vertical="top" wrapText="1"/>
    </xf>
    <xf numFmtId="167" fontId="37" fillId="0" borderId="106" xfId="1" applyNumberFormat="1" applyFont="1" applyFill="1" applyBorder="1" applyAlignment="1" applyProtection="1">
      <alignment horizontal="right" vertical="top" wrapText="1"/>
    </xf>
    <xf numFmtId="0" fontId="32" fillId="0" borderId="32" xfId="1" applyFont="1" applyFill="1" applyBorder="1" applyAlignment="1" applyProtection="1">
      <alignment horizontal="left" vertical="top" wrapText="1"/>
    </xf>
    <xf numFmtId="167" fontId="37" fillId="0" borderId="33" xfId="1" applyNumberFormat="1" applyFont="1" applyFill="1" applyBorder="1" applyAlignment="1" applyProtection="1">
      <alignment horizontal="right" vertical="top" wrapText="1"/>
    </xf>
    <xf numFmtId="0" fontId="32" fillId="0" borderId="44" xfId="1" applyFont="1" applyFill="1" applyBorder="1" applyAlignment="1" applyProtection="1">
      <alignment horizontal="center" vertical="top" wrapText="1"/>
    </xf>
    <xf numFmtId="0" fontId="19" fillId="7" borderId="74" xfId="0" applyFont="1" applyFill="1" applyBorder="1" applyAlignment="1" applyProtection="1">
      <alignment horizontal="center" vertical="center"/>
    </xf>
    <xf numFmtId="167" fontId="37" fillId="0" borderId="113" xfId="2" applyNumberFormat="1" applyFont="1" applyFill="1" applyBorder="1" applyAlignment="1" applyProtection="1">
      <alignment horizontal="right" vertical="top" wrapText="1"/>
    </xf>
    <xf numFmtId="167" fontId="37" fillId="0" borderId="106" xfId="2" applyNumberFormat="1" applyFont="1" applyFill="1" applyBorder="1" applyAlignment="1" applyProtection="1">
      <alignment horizontal="right" vertical="top" wrapText="1"/>
    </xf>
    <xf numFmtId="167" fontId="37" fillId="0" borderId="33" xfId="2" applyNumberFormat="1" applyFont="1" applyFill="1" applyBorder="1" applyAlignment="1" applyProtection="1">
      <alignment horizontal="left" vertical="top" wrapText="1"/>
    </xf>
    <xf numFmtId="0" fontId="32" fillId="0" borderId="26" xfId="1" applyFont="1" applyFill="1" applyBorder="1" applyAlignment="1" applyProtection="1">
      <alignment horizontal="left" vertical="top" wrapText="1"/>
    </xf>
    <xf numFmtId="170" fontId="37" fillId="0" borderId="107" xfId="1" applyNumberFormat="1" applyFont="1" applyFill="1" applyBorder="1" applyAlignment="1" applyProtection="1">
      <alignment horizontal="right" vertical="top" wrapText="1"/>
    </xf>
    <xf numFmtId="0" fontId="32" fillId="0" borderId="55" xfId="1" applyFont="1" applyFill="1" applyBorder="1" applyAlignment="1" applyProtection="1">
      <alignment horizontal="left" vertical="top" wrapText="1"/>
    </xf>
    <xf numFmtId="170" fontId="37" fillId="0" borderId="106" xfId="1" applyNumberFormat="1" applyFont="1" applyFill="1" applyBorder="1" applyAlignment="1" applyProtection="1">
      <alignment horizontal="right" vertical="top" wrapText="1"/>
    </xf>
    <xf numFmtId="0" fontId="32" fillId="0" borderId="25" xfId="1" applyFont="1" applyFill="1" applyBorder="1" applyAlignment="1" applyProtection="1">
      <alignment horizontal="left" vertical="top" wrapText="1"/>
    </xf>
    <xf numFmtId="0" fontId="37" fillId="0" borderId="108" xfId="1" applyFont="1" applyFill="1" applyBorder="1" applyAlignment="1" applyProtection="1">
      <alignment horizontal="left" vertical="top" wrapText="1"/>
    </xf>
    <xf numFmtId="0" fontId="32" fillId="0" borderId="129" xfId="1" applyFont="1" applyFill="1" applyBorder="1" applyAlignment="1" applyProtection="1">
      <alignment horizontal="left" vertical="center" wrapText="1"/>
    </xf>
    <xf numFmtId="0" fontId="32" fillId="0" borderId="132" xfId="1" applyFont="1" applyFill="1" applyBorder="1" applyAlignment="1" applyProtection="1">
      <alignment horizontal="left" vertical="center" wrapText="1"/>
    </xf>
    <xf numFmtId="0" fontId="32" fillId="0" borderId="19" xfId="1" applyFont="1" applyFill="1" applyBorder="1" applyAlignment="1" applyProtection="1">
      <alignment horizontal="left" vertical="center" wrapText="1"/>
    </xf>
    <xf numFmtId="0" fontId="32" fillId="0" borderId="42" xfId="1" applyFont="1" applyFill="1" applyBorder="1" applyAlignment="1" applyProtection="1">
      <alignment horizontal="left" vertical="center" wrapText="1"/>
    </xf>
    <xf numFmtId="170" fontId="37" fillId="0" borderId="49" xfId="1" applyNumberFormat="1" applyFont="1" applyFill="1" applyBorder="1" applyAlignment="1" applyProtection="1">
      <alignment horizontal="right" vertical="center" wrapText="1"/>
    </xf>
    <xf numFmtId="0" fontId="32" fillId="0" borderId="55" xfId="1" applyFont="1" applyFill="1" applyBorder="1" applyAlignment="1" applyProtection="1">
      <alignment horizontal="left" vertical="center" wrapText="1"/>
    </xf>
    <xf numFmtId="170" fontId="37" fillId="0" borderId="58" xfId="1" applyNumberFormat="1" applyFont="1" applyFill="1" applyBorder="1" applyAlignment="1" applyProtection="1">
      <alignment horizontal="right" vertical="center" wrapText="1"/>
    </xf>
    <xf numFmtId="0" fontId="37" fillId="0" borderId="69" xfId="1" applyFont="1" applyFill="1" applyBorder="1" applyAlignment="1" applyProtection="1">
      <alignment horizontal="left" vertical="center" wrapText="1"/>
    </xf>
    <xf numFmtId="0" fontId="38" fillId="10" borderId="25" xfId="1" applyFont="1" applyFill="1" applyBorder="1" applyAlignment="1" applyProtection="1">
      <alignment horizontal="left" vertical="center" wrapText="1"/>
    </xf>
    <xf numFmtId="0" fontId="32" fillId="0" borderId="43" xfId="1" applyFont="1" applyFill="1" applyBorder="1" applyAlignment="1" applyProtection="1">
      <alignment horizontal="left" vertical="center" wrapText="1"/>
    </xf>
    <xf numFmtId="0" fontId="37" fillId="0" borderId="50" xfId="1" applyFont="1" applyFill="1" applyBorder="1" applyAlignment="1" applyProtection="1">
      <alignment horizontal="left" vertical="center" wrapText="1"/>
    </xf>
    <xf numFmtId="0" fontId="34" fillId="10" borderId="90" xfId="1" applyFont="1" applyFill="1" applyBorder="1" applyAlignment="1" applyProtection="1">
      <alignment horizontal="right" vertical="center" wrapText="1"/>
    </xf>
    <xf numFmtId="0" fontId="32" fillId="0" borderId="145" xfId="1" applyFont="1" applyFill="1" applyBorder="1" applyAlignment="1" applyProtection="1">
      <alignment horizontal="left" vertical="center" wrapText="1"/>
    </xf>
    <xf numFmtId="170" fontId="37" fillId="0" borderId="142" xfId="1" applyNumberFormat="1" applyFont="1" applyFill="1" applyBorder="1" applyAlignment="1" applyProtection="1">
      <alignment horizontal="right" vertical="center" wrapText="1"/>
    </xf>
    <xf numFmtId="0" fontId="32" fillId="10" borderId="45" xfId="0" applyFont="1" applyFill="1" applyBorder="1" applyAlignment="1" applyProtection="1">
      <alignment horizontal="center" vertical="center" wrapText="1" shrinkToFit="1"/>
      <protection hidden="1"/>
    </xf>
    <xf numFmtId="0" fontId="32" fillId="10" borderId="135" xfId="0" applyFont="1" applyFill="1" applyBorder="1" applyAlignment="1" applyProtection="1">
      <alignment horizontal="center" vertical="center" wrapText="1" shrinkToFit="1"/>
      <protection hidden="1"/>
    </xf>
    <xf numFmtId="0" fontId="26" fillId="0" borderId="114" xfId="0" applyFont="1" applyBorder="1" applyProtection="1"/>
    <xf numFmtId="0" fontId="28" fillId="0" borderId="0" xfId="0" applyFont="1" applyFill="1" applyBorder="1" applyAlignment="1" applyProtection="1">
      <alignment vertical="top" wrapText="1"/>
    </xf>
    <xf numFmtId="0" fontId="55" fillId="0" borderId="0" xfId="0" applyFont="1" applyProtection="1"/>
    <xf numFmtId="0" fontId="26" fillId="0" borderId="24" xfId="0" applyFont="1" applyBorder="1" applyProtection="1"/>
    <xf numFmtId="0" fontId="45" fillId="8" borderId="0" xfId="0" applyFont="1" applyFill="1" applyBorder="1" applyAlignment="1" applyProtection="1">
      <alignment vertical="center"/>
      <protection locked="0"/>
    </xf>
    <xf numFmtId="0" fontId="46" fillId="8" borderId="0" xfId="0" applyFont="1" applyFill="1" applyBorder="1" applyAlignment="1" applyProtection="1">
      <alignment vertical="center"/>
      <protection locked="0"/>
    </xf>
    <xf numFmtId="164" fontId="24" fillId="8" borderId="16" xfId="8" applyNumberFormat="1" applyFont="1" applyFill="1" applyBorder="1" applyAlignment="1" applyProtection="1">
      <alignment vertical="center" wrapText="1"/>
      <protection locked="0"/>
    </xf>
    <xf numFmtId="165" fontId="1" fillId="8" borderId="16" xfId="8" applyFont="1" applyFill="1" applyBorder="1" applyAlignment="1" applyProtection="1">
      <alignment horizontal="center" vertical="center" wrapText="1"/>
      <protection locked="0"/>
    </xf>
    <xf numFmtId="164" fontId="24" fillId="8" borderId="16" xfId="8" applyNumberFormat="1" applyFont="1" applyFill="1" applyBorder="1" applyAlignment="1" applyProtection="1">
      <alignment vertical="center"/>
      <protection locked="0"/>
    </xf>
    <xf numFmtId="165" fontId="1" fillId="8" borderId="16" xfId="8" applyFont="1" applyFill="1" applyBorder="1" applyAlignment="1" applyProtection="1">
      <alignment horizontal="center" vertical="center"/>
      <protection locked="0"/>
    </xf>
    <xf numFmtId="0" fontId="23" fillId="8" borderId="165" xfId="0" applyFont="1" applyFill="1" applyBorder="1" applyAlignment="1" applyProtection="1">
      <alignment horizontal="right" vertical="top" wrapText="1"/>
      <protection locked="0"/>
    </xf>
    <xf numFmtId="0" fontId="33" fillId="8" borderId="166" xfId="0" applyFont="1" applyFill="1" applyBorder="1" applyAlignment="1" applyProtection="1">
      <alignment horizontal="right" vertical="top"/>
      <protection locked="0"/>
    </xf>
    <xf numFmtId="0" fontId="52" fillId="0" borderId="28" xfId="6" applyFont="1" applyFill="1" applyBorder="1" applyAlignment="1">
      <alignment horizontal="left" vertical="center" wrapText="1"/>
    </xf>
    <xf numFmtId="0" fontId="25" fillId="7" borderId="0" xfId="6" applyFont="1" applyFill="1" applyBorder="1" applyAlignment="1">
      <alignment horizontal="center" vertical="top" wrapText="1"/>
    </xf>
    <xf numFmtId="0" fontId="53" fillId="0" borderId="0" xfId="6" applyFont="1" applyFill="1" applyBorder="1" applyAlignment="1">
      <alignment horizontal="center" vertical="center"/>
    </xf>
    <xf numFmtId="164" fontId="52" fillId="0" borderId="0" xfId="2" applyNumberFormat="1" applyFont="1" applyFill="1" applyBorder="1" applyAlignment="1">
      <alignment horizontal="center" vertical="center"/>
    </xf>
    <xf numFmtId="164" fontId="59" fillId="0" borderId="0" xfId="2" applyNumberFormat="1" applyFont="1" applyFill="1" applyBorder="1" applyAlignment="1">
      <alignment horizontal="center" vertical="center"/>
    </xf>
    <xf numFmtId="164" fontId="59" fillId="0" borderId="0" xfId="2" applyNumberFormat="1" applyFont="1" applyFill="1" applyBorder="1" applyAlignment="1">
      <alignment horizontal="center" vertical="center"/>
    </xf>
    <xf numFmtId="0" fontId="52" fillId="0" borderId="28" xfId="6" applyFont="1" applyFill="1" applyBorder="1" applyAlignment="1">
      <alignment horizontal="left" vertical="center" wrapText="1"/>
    </xf>
    <xf numFmtId="0" fontId="25" fillId="7" borderId="0" xfId="6" applyFont="1" applyFill="1" applyBorder="1" applyAlignment="1">
      <alignment horizontal="center" vertical="center" wrapText="1"/>
    </xf>
    <xf numFmtId="0" fontId="53" fillId="0" borderId="27" xfId="6" applyFont="1" applyFill="1" applyBorder="1" applyAlignment="1">
      <alignment horizontal="center" vertical="center"/>
    </xf>
    <xf numFmtId="0" fontId="26" fillId="0" borderId="0" xfId="0" applyFont="1" applyAlignment="1" applyProtection="1">
      <alignment horizontal="center"/>
    </xf>
    <xf numFmtId="0" fontId="19" fillId="7" borderId="119" xfId="0" applyFont="1" applyFill="1" applyBorder="1" applyAlignment="1" applyProtection="1">
      <alignment horizontal="center" vertical="center" wrapText="1"/>
      <protection hidden="1"/>
    </xf>
    <xf numFmtId="0" fontId="32" fillId="0" borderId="16" xfId="1" applyFont="1" applyFill="1" applyBorder="1" applyAlignment="1" applyProtection="1">
      <alignment horizontal="left" vertical="center" wrapText="1"/>
    </xf>
    <xf numFmtId="0" fontId="32" fillId="0" borderId="16" xfId="1" applyFont="1" applyFill="1" applyBorder="1" applyAlignment="1" applyProtection="1">
      <alignment horizontal="center" vertical="center" wrapText="1"/>
    </xf>
    <xf numFmtId="0" fontId="32" fillId="8" borderId="44" xfId="0" applyFont="1" applyFill="1" applyBorder="1" applyAlignment="1" applyProtection="1">
      <alignment horizontal="center" vertical="center" wrapText="1" shrinkToFit="1"/>
      <protection locked="0" hidden="1"/>
    </xf>
    <xf numFmtId="0" fontId="32" fillId="0" borderId="19" xfId="1" applyFont="1" applyFill="1" applyBorder="1" applyAlignment="1" applyProtection="1">
      <alignment horizontal="left" vertical="center" wrapText="1"/>
    </xf>
    <xf numFmtId="4" fontId="58" fillId="2" borderId="116" xfId="0" applyNumberFormat="1" applyFont="1" applyFill="1" applyBorder="1" applyAlignment="1" applyProtection="1">
      <alignment horizontal="center" vertical="center"/>
      <protection hidden="1"/>
    </xf>
    <xf numFmtId="0" fontId="26" fillId="0" borderId="0" xfId="0" applyFont="1" applyAlignment="1">
      <alignment horizontal="center"/>
    </xf>
    <xf numFmtId="0" fontId="32" fillId="8" borderId="44" xfId="0" applyFont="1" applyFill="1" applyBorder="1" applyAlignment="1" applyProtection="1">
      <alignment horizontal="center" vertical="center" wrapText="1" shrinkToFit="1"/>
      <protection locked="0" hidden="1"/>
    </xf>
    <xf numFmtId="0" fontId="58" fillId="0" borderId="0" xfId="0" applyFont="1" applyAlignment="1"/>
    <xf numFmtId="0" fontId="51" fillId="0" borderId="0" xfId="0" applyFont="1" applyAlignment="1"/>
    <xf numFmtId="0" fontId="26" fillId="0" borderId="0" xfId="0" applyFont="1" applyAlignment="1"/>
    <xf numFmtId="0" fontId="32" fillId="8" borderId="10" xfId="0" applyNumberFormat="1" applyFont="1" applyFill="1" applyBorder="1" applyAlignment="1" applyProtection="1">
      <alignment horizontal="center" vertical="center"/>
      <protection hidden="1"/>
    </xf>
    <xf numFmtId="0" fontId="32" fillId="8" borderId="6" xfId="0" applyNumberFormat="1" applyFont="1" applyFill="1" applyBorder="1" applyAlignment="1" applyProtection="1">
      <alignment horizontal="center" vertical="center"/>
      <protection hidden="1"/>
    </xf>
    <xf numFmtId="0" fontId="32" fillId="8" borderId="8" xfId="0" applyNumberFormat="1" applyFont="1" applyFill="1" applyBorder="1" applyAlignment="1" applyProtection="1">
      <alignment horizontal="center" vertical="center"/>
      <protection hidden="1"/>
    </xf>
    <xf numFmtId="0" fontId="32" fillId="8" borderId="5" xfId="0" applyNumberFormat="1" applyFont="1" applyFill="1" applyBorder="1" applyAlignment="1" applyProtection="1">
      <alignment horizontal="center" vertical="center"/>
      <protection hidden="1"/>
    </xf>
    <xf numFmtId="0" fontId="32" fillId="8" borderId="29" xfId="0" applyNumberFormat="1" applyFont="1" applyFill="1" applyBorder="1" applyAlignment="1" applyProtection="1">
      <alignment horizontal="center" vertical="center"/>
      <protection hidden="1"/>
    </xf>
    <xf numFmtId="0" fontId="32" fillId="8" borderId="0" xfId="0" applyNumberFormat="1" applyFont="1" applyFill="1" applyBorder="1" applyAlignment="1" applyProtection="1">
      <alignment horizontal="center" vertical="center"/>
      <protection hidden="1"/>
    </xf>
    <xf numFmtId="0" fontId="32" fillId="8" borderId="28" xfId="0" applyNumberFormat="1" applyFont="1" applyFill="1" applyBorder="1" applyAlignment="1" applyProtection="1">
      <alignment horizontal="center" vertical="center"/>
      <protection hidden="1"/>
    </xf>
    <xf numFmtId="0" fontId="32" fillId="8" borderId="86" xfId="0" applyNumberFormat="1" applyFont="1" applyFill="1" applyBorder="1" applyAlignment="1" applyProtection="1">
      <alignment horizontal="center" vertical="center"/>
      <protection hidden="1"/>
    </xf>
    <xf numFmtId="0" fontId="32" fillId="8" borderId="67" xfId="0" applyNumberFormat="1" applyFont="1" applyFill="1" applyBorder="1" applyAlignment="1" applyProtection="1">
      <alignment horizontal="center" vertical="center"/>
      <protection hidden="1"/>
    </xf>
    <xf numFmtId="0" fontId="32" fillId="8" borderId="19" xfId="0" applyNumberFormat="1" applyFont="1" applyFill="1" applyBorder="1" applyAlignment="1" applyProtection="1">
      <alignment horizontal="center" vertical="center"/>
      <protection hidden="1"/>
    </xf>
    <xf numFmtId="0" fontId="32" fillId="8" borderId="26" xfId="0" applyNumberFormat="1" applyFont="1" applyFill="1" applyBorder="1" applyAlignment="1" applyProtection="1">
      <alignment horizontal="center" vertical="center"/>
      <protection hidden="1"/>
    </xf>
    <xf numFmtId="0" fontId="32" fillId="8" borderId="27" xfId="0" applyNumberFormat="1" applyFont="1" applyFill="1" applyBorder="1" applyAlignment="1" applyProtection="1">
      <alignment horizontal="center" vertical="center"/>
      <protection hidden="1"/>
    </xf>
    <xf numFmtId="0" fontId="32" fillId="8" borderId="62" xfId="0" applyNumberFormat="1" applyFont="1" applyFill="1" applyBorder="1" applyAlignment="1" applyProtection="1">
      <alignment horizontal="center" vertical="center"/>
      <protection hidden="1"/>
    </xf>
    <xf numFmtId="0" fontId="32" fillId="8" borderId="84" xfId="0" applyNumberFormat="1" applyFont="1" applyFill="1" applyBorder="1" applyAlignment="1" applyProtection="1">
      <alignment horizontal="center" vertical="center"/>
      <protection hidden="1"/>
    </xf>
    <xf numFmtId="0" fontId="32" fillId="8" borderId="95" xfId="0" applyNumberFormat="1" applyFont="1" applyFill="1" applyBorder="1" applyAlignment="1" applyProtection="1">
      <alignment horizontal="center" vertical="center"/>
      <protection hidden="1"/>
    </xf>
    <xf numFmtId="0" fontId="26" fillId="0" borderId="0" xfId="0" applyFont="1" applyAlignment="1" applyProtection="1">
      <alignment horizontal="left"/>
    </xf>
    <xf numFmtId="0" fontId="32" fillId="8" borderId="121" xfId="0" applyNumberFormat="1" applyFont="1" applyFill="1" applyBorder="1" applyAlignment="1" applyProtection="1">
      <alignment horizontal="center" vertical="center"/>
      <protection hidden="1"/>
    </xf>
    <xf numFmtId="0" fontId="32" fillId="8" borderId="122" xfId="0" applyNumberFormat="1" applyFont="1" applyFill="1" applyBorder="1" applyAlignment="1" applyProtection="1">
      <alignment horizontal="center" vertical="center"/>
      <protection hidden="1"/>
    </xf>
    <xf numFmtId="0" fontId="32" fillId="8" borderId="125" xfId="0" applyNumberFormat="1" applyFont="1" applyFill="1" applyBorder="1" applyAlignment="1" applyProtection="1">
      <alignment horizontal="center" vertical="center"/>
      <protection hidden="1"/>
    </xf>
    <xf numFmtId="0" fontId="32" fillId="8" borderId="120" xfId="0" applyNumberFormat="1" applyFont="1" applyFill="1" applyBorder="1" applyAlignment="1" applyProtection="1">
      <alignment horizontal="center" vertical="center"/>
      <protection hidden="1"/>
    </xf>
    <xf numFmtId="0" fontId="32" fillId="8" borderId="90" xfId="0" applyNumberFormat="1" applyFont="1" applyFill="1" applyBorder="1" applyAlignment="1" applyProtection="1">
      <alignment horizontal="center" vertical="center"/>
      <protection hidden="1"/>
    </xf>
    <xf numFmtId="165" fontId="61" fillId="0" borderId="26" xfId="2" applyFont="1" applyBorder="1" applyAlignment="1" applyProtection="1">
      <alignment horizontal="center"/>
    </xf>
    <xf numFmtId="0" fontId="61" fillId="0" borderId="27" xfId="0" applyFont="1" applyBorder="1" applyAlignment="1" applyProtection="1">
      <alignment horizontal="center"/>
    </xf>
    <xf numFmtId="165" fontId="61" fillId="0" borderId="27" xfId="2" applyFont="1" applyBorder="1" applyAlignment="1" applyProtection="1">
      <alignment horizontal="center"/>
    </xf>
    <xf numFmtId="165" fontId="62" fillId="0" borderId="27" xfId="2" applyFont="1" applyBorder="1" applyAlignment="1" applyProtection="1">
      <alignment horizontal="center"/>
    </xf>
    <xf numFmtId="0" fontId="62" fillId="0" borderId="27" xfId="0" applyFont="1" applyBorder="1" applyAlignment="1" applyProtection="1">
      <alignment horizontal="center"/>
    </xf>
    <xf numFmtId="165" fontId="61" fillId="0" borderId="22" xfId="2" applyFont="1" applyBorder="1" applyAlignment="1" applyProtection="1">
      <alignment horizontal="center"/>
    </xf>
    <xf numFmtId="165" fontId="61" fillId="0" borderId="24" xfId="2" applyFont="1" applyBorder="1" applyAlignment="1" applyProtection="1">
      <alignment horizontal="center"/>
    </xf>
    <xf numFmtId="0" fontId="61" fillId="0" borderId="0" xfId="0" applyFont="1" applyBorder="1" applyAlignment="1" applyProtection="1">
      <alignment horizontal="center"/>
    </xf>
    <xf numFmtId="165" fontId="61" fillId="0" borderId="0" xfId="2" applyFont="1" applyBorder="1" applyAlignment="1" applyProtection="1">
      <alignment horizontal="center"/>
    </xf>
    <xf numFmtId="165" fontId="62" fillId="0" borderId="0" xfId="2" applyFont="1" applyBorder="1" applyAlignment="1" applyProtection="1">
      <alignment horizontal="center"/>
    </xf>
    <xf numFmtId="0" fontId="62" fillId="0" borderId="0" xfId="0" applyFont="1" applyBorder="1" applyAlignment="1" applyProtection="1">
      <alignment horizontal="center"/>
    </xf>
    <xf numFmtId="165" fontId="61" fillId="0" borderId="21" xfId="2" applyFont="1" applyBorder="1" applyAlignment="1" applyProtection="1">
      <alignment horizontal="center"/>
    </xf>
    <xf numFmtId="165" fontId="61" fillId="0" borderId="25" xfId="2" applyFont="1" applyBorder="1" applyAlignment="1" applyProtection="1">
      <alignment horizontal="center"/>
    </xf>
    <xf numFmtId="0" fontId="61" fillId="0" borderId="28" xfId="0" applyFont="1" applyBorder="1" applyAlignment="1" applyProtection="1">
      <alignment horizontal="center"/>
    </xf>
    <xf numFmtId="165" fontId="61" fillId="0" borderId="28" xfId="2" applyFont="1" applyBorder="1" applyAlignment="1" applyProtection="1">
      <alignment horizontal="center"/>
    </xf>
    <xf numFmtId="165" fontId="62" fillId="0" borderId="28" xfId="2" applyFont="1" applyBorder="1" applyAlignment="1" applyProtection="1">
      <alignment horizontal="center"/>
    </xf>
    <xf numFmtId="0" fontId="62" fillId="0" borderId="28" xfId="0" applyFont="1" applyBorder="1" applyAlignment="1" applyProtection="1">
      <alignment horizontal="center"/>
    </xf>
    <xf numFmtId="165" fontId="61" fillId="0" borderId="23" xfId="2" applyFont="1" applyBorder="1" applyAlignment="1" applyProtection="1">
      <alignment horizontal="center"/>
    </xf>
    <xf numFmtId="0" fontId="63" fillId="0" borderId="27" xfId="0" applyFont="1" applyBorder="1" applyAlignment="1" applyProtection="1">
      <alignment horizontal="center"/>
    </xf>
    <xf numFmtId="0" fontId="63" fillId="0" borderId="0" xfId="0" applyFont="1" applyBorder="1" applyAlignment="1" applyProtection="1">
      <alignment horizontal="center"/>
    </xf>
    <xf numFmtId="0" fontId="63" fillId="0" borderId="28" xfId="0" applyFont="1" applyBorder="1" applyAlignment="1" applyProtection="1">
      <alignment horizontal="center"/>
    </xf>
    <xf numFmtId="165" fontId="63" fillId="0" borderId="0" xfId="2" applyFont="1" applyBorder="1" applyAlignment="1" applyProtection="1">
      <alignment horizontal="center"/>
    </xf>
    <xf numFmtId="165" fontId="63" fillId="0" borderId="28" xfId="2" applyFont="1" applyBorder="1" applyAlignment="1" applyProtection="1">
      <alignment horizontal="center"/>
    </xf>
    <xf numFmtId="165" fontId="61" fillId="0" borderId="26" xfId="2" applyFont="1" applyBorder="1" applyProtection="1"/>
    <xf numFmtId="0" fontId="61" fillId="0" borderId="27" xfId="0" applyFont="1" applyBorder="1" applyProtection="1"/>
    <xf numFmtId="165" fontId="61" fillId="0" borderId="27" xfId="2" applyFont="1" applyBorder="1" applyProtection="1"/>
    <xf numFmtId="165" fontId="62" fillId="0" borderId="27" xfId="2" applyFont="1" applyBorder="1" applyProtection="1"/>
    <xf numFmtId="0" fontId="62" fillId="0" borderId="27" xfId="0" applyFont="1" applyBorder="1" applyProtection="1"/>
    <xf numFmtId="165" fontId="61" fillId="0" borderId="22" xfId="2" applyFont="1" applyBorder="1" applyProtection="1"/>
    <xf numFmtId="165" fontId="61" fillId="0" borderId="24" xfId="2" applyFont="1" applyBorder="1" applyProtection="1"/>
    <xf numFmtId="0" fontId="61" fillId="0" borderId="0" xfId="0" applyFont="1" applyBorder="1" applyProtection="1"/>
    <xf numFmtId="165" fontId="61" fillId="0" borderId="0" xfId="2" applyFont="1" applyBorder="1" applyProtection="1"/>
    <xf numFmtId="165" fontId="62" fillId="0" borderId="0" xfId="2" applyFont="1" applyBorder="1" applyProtection="1"/>
    <xf numFmtId="0" fontId="62" fillId="0" borderId="0" xfId="0" applyFont="1" applyBorder="1" applyProtection="1"/>
    <xf numFmtId="165" fontId="61" fillId="0" borderId="21" xfId="2" applyFont="1" applyBorder="1" applyProtection="1"/>
    <xf numFmtId="165" fontId="61" fillId="0" borderId="25" xfId="2" applyFont="1" applyBorder="1" applyProtection="1"/>
    <xf numFmtId="0" fontId="61" fillId="0" borderId="28" xfId="0" applyFont="1" applyBorder="1" applyProtection="1"/>
    <xf numFmtId="165" fontId="61" fillId="0" borderId="28" xfId="2" applyFont="1" applyBorder="1" applyProtection="1"/>
    <xf numFmtId="165" fontId="62" fillId="0" borderId="28" xfId="2" applyFont="1" applyBorder="1" applyProtection="1"/>
    <xf numFmtId="0" fontId="62" fillId="0" borderId="28" xfId="0" applyFont="1" applyBorder="1" applyProtection="1"/>
    <xf numFmtId="165" fontId="61" fillId="0" borderId="23" xfId="2" applyFont="1" applyBorder="1" applyProtection="1"/>
    <xf numFmtId="0" fontId="63" fillId="0" borderId="27" xfId="0" applyFont="1" applyBorder="1" applyProtection="1"/>
    <xf numFmtId="0" fontId="63" fillId="0" borderId="0" xfId="0" applyFont="1" applyBorder="1" applyProtection="1"/>
    <xf numFmtId="0" fontId="63" fillId="0" borderId="28" xfId="0" applyFont="1" applyBorder="1" applyProtection="1"/>
    <xf numFmtId="165" fontId="63" fillId="0" borderId="0" xfId="2" applyFont="1" applyBorder="1" applyProtection="1"/>
    <xf numFmtId="165" fontId="63" fillId="0" borderId="28" xfId="2" applyFont="1" applyBorder="1" applyProtection="1"/>
    <xf numFmtId="0" fontId="58" fillId="2" borderId="116" xfId="0" applyFont="1" applyFill="1" applyBorder="1" applyAlignment="1" applyProtection="1">
      <alignment horizontal="center" vertical="center"/>
      <protection hidden="1"/>
    </xf>
    <xf numFmtId="0" fontId="51" fillId="0" borderId="116" xfId="0" applyFont="1" applyBorder="1" applyAlignment="1" applyProtection="1">
      <alignment horizontal="center" vertical="center"/>
    </xf>
    <xf numFmtId="172" fontId="58" fillId="0" borderId="116" xfId="0" applyNumberFormat="1" applyFont="1" applyFill="1" applyBorder="1" applyAlignment="1" applyProtection="1">
      <alignment horizontal="center" vertical="center"/>
      <protection hidden="1"/>
    </xf>
    <xf numFmtId="172" fontId="51" fillId="0" borderId="116" xfId="0" applyNumberFormat="1" applyFont="1" applyBorder="1" applyAlignment="1" applyProtection="1">
      <alignment horizontal="center" vertical="center"/>
      <protection hidden="1"/>
    </xf>
    <xf numFmtId="166" fontId="32" fillId="9" borderId="19" xfId="0" applyNumberFormat="1" applyFont="1" applyFill="1" applyBorder="1" applyAlignment="1" applyProtection="1">
      <alignment horizontal="center" vertical="center"/>
      <protection hidden="1"/>
    </xf>
    <xf numFmtId="0" fontId="32" fillId="8" borderId="167" xfId="0" applyNumberFormat="1" applyFont="1" applyFill="1" applyBorder="1" applyAlignment="1" applyProtection="1">
      <alignment horizontal="center" vertical="center"/>
      <protection hidden="1"/>
    </xf>
    <xf numFmtId="0" fontId="11" fillId="3" borderId="16" xfId="1" applyFont="1" applyFill="1" applyBorder="1" applyAlignment="1">
      <alignment horizontal="center" vertical="center" wrapText="1"/>
    </xf>
    <xf numFmtId="0" fontId="12" fillId="3" borderId="16" xfId="1" applyFont="1" applyFill="1" applyBorder="1" applyAlignment="1">
      <alignment horizontal="center" vertical="center" wrapText="1"/>
    </xf>
    <xf numFmtId="0" fontId="5" fillId="4" borderId="16" xfId="1" applyFont="1" applyFill="1" applyBorder="1" applyAlignment="1">
      <alignment horizontal="center" vertical="center" wrapText="1"/>
    </xf>
    <xf numFmtId="0" fontId="15" fillId="4" borderId="16" xfId="1" applyFont="1" applyFill="1" applyBorder="1" applyAlignment="1">
      <alignment horizontal="center" vertical="center" wrapText="1"/>
    </xf>
    <xf numFmtId="0" fontId="7" fillId="4" borderId="16" xfId="1" applyFont="1" applyFill="1" applyBorder="1" applyAlignment="1">
      <alignment horizontal="left" vertical="center" wrapText="1"/>
    </xf>
    <xf numFmtId="2" fontId="12" fillId="4" borderId="16" xfId="1" applyNumberFormat="1" applyFont="1" applyFill="1" applyBorder="1" applyAlignment="1">
      <alignment horizontal="center" vertical="center" wrapText="1"/>
    </xf>
    <xf numFmtId="0" fontId="5" fillId="5" borderId="16" xfId="1" applyFont="1" applyFill="1" applyBorder="1" applyAlignment="1">
      <alignment horizontal="center" vertical="center" wrapText="1"/>
    </xf>
    <xf numFmtId="0" fontId="15" fillId="5" borderId="16" xfId="1" applyFont="1" applyFill="1" applyBorder="1" applyAlignment="1">
      <alignment horizontal="center" vertical="center" wrapText="1"/>
    </xf>
    <xf numFmtId="0" fontId="7" fillId="5" borderId="16" xfId="1" applyFont="1" applyFill="1" applyBorder="1" applyAlignment="1">
      <alignment horizontal="left" vertical="center" wrapText="1"/>
    </xf>
    <xf numFmtId="2" fontId="12" fillId="5" borderId="16" xfId="1" applyNumberFormat="1" applyFont="1" applyFill="1" applyBorder="1" applyAlignment="1">
      <alignment horizontal="center" vertical="center" wrapText="1"/>
    </xf>
    <xf numFmtId="0" fontId="0" fillId="0" borderId="16" xfId="0" applyBorder="1" applyAlignment="1">
      <alignment vertical="center"/>
    </xf>
    <xf numFmtId="0" fontId="0" fillId="0" borderId="16" xfId="0" applyBorder="1" applyAlignment="1">
      <alignment horizontal="center" vertical="center"/>
    </xf>
    <xf numFmtId="0" fontId="6" fillId="0" borderId="182" xfId="1" applyFill="1" applyBorder="1" applyAlignment="1">
      <alignment horizontal="center" vertical="center" wrapText="1"/>
    </xf>
    <xf numFmtId="0" fontId="7" fillId="0" borderId="16" xfId="1" applyFont="1" applyFill="1" applyBorder="1" applyAlignment="1">
      <alignment horizontal="center" vertical="center" wrapText="1"/>
    </xf>
    <xf numFmtId="0" fontId="7" fillId="0" borderId="16" xfId="1" applyFont="1" applyFill="1" applyBorder="1" applyAlignment="1">
      <alignment horizontal="left" vertical="top" wrapText="1"/>
    </xf>
    <xf numFmtId="0" fontId="7" fillId="0" borderId="16" xfId="1" applyFont="1" applyFill="1" applyBorder="1" applyAlignment="1">
      <alignment horizontal="right" vertical="top" wrapText="1"/>
    </xf>
    <xf numFmtId="168" fontId="8" fillId="0" borderId="16" xfId="1" applyNumberFormat="1" applyFont="1" applyFill="1" applyBorder="1" applyAlignment="1">
      <alignment horizontal="center" vertical="center" wrapText="1"/>
    </xf>
    <xf numFmtId="0" fontId="6" fillId="0" borderId="16" xfId="1" applyFill="1" applyBorder="1" applyAlignment="1">
      <alignment horizontal="left" vertical="top" wrapText="1"/>
    </xf>
    <xf numFmtId="166" fontId="8" fillId="0" borderId="16" xfId="1" applyNumberFormat="1" applyFont="1" applyFill="1" applyBorder="1" applyAlignment="1">
      <alignment horizontal="center" vertical="center" wrapText="1"/>
    </xf>
    <xf numFmtId="170" fontId="8" fillId="0" borderId="16" xfId="1" applyNumberFormat="1" applyFont="1" applyFill="1" applyBorder="1" applyAlignment="1">
      <alignment horizontal="right" vertical="top" wrapText="1"/>
    </xf>
    <xf numFmtId="169" fontId="6" fillId="0" borderId="182" xfId="1" applyNumberFormat="1" applyFill="1" applyBorder="1" applyAlignment="1">
      <alignment horizontal="center" vertical="center" wrapText="1"/>
    </xf>
    <xf numFmtId="169" fontId="7" fillId="0" borderId="16" xfId="1" applyNumberFormat="1" applyFont="1" applyFill="1" applyBorder="1" applyAlignment="1">
      <alignment horizontal="center" vertical="center" wrapText="1"/>
    </xf>
    <xf numFmtId="169" fontId="8" fillId="0" borderId="16" xfId="1" applyNumberFormat="1" applyFont="1" applyFill="1" applyBorder="1" applyAlignment="1">
      <alignment horizontal="center" vertical="center" wrapText="1"/>
    </xf>
    <xf numFmtId="170" fontId="8" fillId="0" borderId="16" xfId="1" applyNumberFormat="1" applyFont="1" applyFill="1" applyBorder="1" applyAlignment="1">
      <alignment horizontal="center" vertical="top" wrapText="1"/>
    </xf>
    <xf numFmtId="168" fontId="7" fillId="0" borderId="16" xfId="1" applyNumberFormat="1" applyFont="1" applyFill="1" applyBorder="1" applyAlignment="1">
      <alignment horizontal="center" vertical="center" wrapText="1"/>
    </xf>
    <xf numFmtId="0" fontId="6" fillId="0" borderId="184" xfId="1" applyFill="1" applyBorder="1" applyAlignment="1">
      <alignment horizontal="center" vertical="center" wrapText="1"/>
    </xf>
    <xf numFmtId="0" fontId="7" fillId="0" borderId="17" xfId="1" applyFont="1" applyFill="1" applyBorder="1" applyAlignment="1">
      <alignment horizontal="center" vertical="center" wrapText="1"/>
    </xf>
    <xf numFmtId="0" fontId="69" fillId="7" borderId="183" xfId="1" applyFont="1" applyFill="1" applyBorder="1" applyAlignment="1">
      <alignment horizontal="center" vertical="center" textRotation="90" wrapText="1"/>
    </xf>
    <xf numFmtId="0" fontId="7" fillId="0" borderId="20" xfId="1" applyFont="1" applyFill="1" applyBorder="1" applyAlignment="1">
      <alignment horizontal="left" vertical="center" wrapText="1"/>
    </xf>
    <xf numFmtId="0" fontId="69" fillId="7" borderId="183" xfId="1" applyFont="1" applyFill="1" applyBorder="1" applyAlignment="1">
      <alignment horizontal="center" vertical="center" wrapText="1"/>
    </xf>
    <xf numFmtId="166" fontId="8" fillId="0" borderId="17" xfId="1" applyNumberFormat="1" applyFont="1" applyFill="1" applyBorder="1" applyAlignment="1">
      <alignment horizontal="center" vertical="center" wrapText="1"/>
    </xf>
    <xf numFmtId="0" fontId="69" fillId="7" borderId="183" xfId="1" applyFont="1" applyFill="1" applyBorder="1" applyAlignment="1">
      <alignment horizontal="left" vertical="top" wrapText="1"/>
    </xf>
    <xf numFmtId="0" fontId="7" fillId="0" borderId="23" xfId="1" applyFont="1" applyFill="1" applyBorder="1" applyAlignment="1">
      <alignment horizontal="right" vertical="top" wrapText="1"/>
    </xf>
    <xf numFmtId="0" fontId="7" fillId="0" borderId="20" xfId="1" applyFont="1" applyFill="1" applyBorder="1" applyAlignment="1">
      <alignment horizontal="right" vertical="top" wrapText="1"/>
    </xf>
    <xf numFmtId="0" fontId="7" fillId="0" borderId="20" xfId="1" applyFont="1" applyFill="1" applyBorder="1" applyAlignment="1">
      <alignment horizontal="left" wrapText="1"/>
    </xf>
    <xf numFmtId="2" fontId="8" fillId="0" borderId="17" xfId="1" applyNumberFormat="1" applyFont="1" applyFill="1" applyBorder="1" applyAlignment="1">
      <alignment horizontal="center" vertical="center" wrapText="1"/>
    </xf>
    <xf numFmtId="0" fontId="69" fillId="7" borderId="183" xfId="1" applyFont="1" applyFill="1" applyBorder="1" applyAlignment="1">
      <alignment horizontal="center" vertical="top" wrapText="1"/>
    </xf>
    <xf numFmtId="0" fontId="7" fillId="0" borderId="23" xfId="1" applyFont="1" applyFill="1" applyBorder="1" applyAlignment="1">
      <alignment horizontal="center" vertical="top" wrapText="1"/>
    </xf>
    <xf numFmtId="0" fontId="7" fillId="0" borderId="20" xfId="1" applyFont="1" applyFill="1" applyBorder="1" applyAlignment="1">
      <alignment horizontal="center" vertical="top" wrapText="1"/>
    </xf>
    <xf numFmtId="0" fontId="7" fillId="0" borderId="20" xfId="1" applyFont="1" applyFill="1" applyBorder="1" applyAlignment="1">
      <alignment horizontal="left" vertical="top" wrapText="1"/>
    </xf>
    <xf numFmtId="0" fontId="7" fillId="0" borderId="23" xfId="1" applyFont="1" applyFill="1" applyBorder="1" applyAlignment="1">
      <alignment horizontal="left" vertical="top" wrapText="1"/>
    </xf>
    <xf numFmtId="0" fontId="69" fillId="7" borderId="183" xfId="1" applyFont="1" applyFill="1" applyBorder="1" applyAlignment="1">
      <alignment horizontal="right" vertical="center" wrapText="1" indent="1"/>
    </xf>
    <xf numFmtId="0" fontId="7" fillId="0" borderId="23" xfId="1" applyFont="1" applyFill="1" applyBorder="1" applyAlignment="1">
      <alignment horizontal="left" vertical="top" wrapText="1" indent="1"/>
    </xf>
    <xf numFmtId="0" fontId="7" fillId="0" borderId="20" xfId="1" applyFont="1" applyFill="1" applyBorder="1" applyAlignment="1">
      <alignment horizontal="left" vertical="top" wrapText="1" indent="1"/>
    </xf>
    <xf numFmtId="168" fontId="8" fillId="0" borderId="17" xfId="1" applyNumberFormat="1" applyFont="1" applyFill="1" applyBorder="1" applyAlignment="1">
      <alignment horizontal="center" vertical="center" wrapText="1"/>
    </xf>
    <xf numFmtId="0" fontId="7" fillId="0" borderId="20" xfId="1" applyFont="1" applyFill="1" applyBorder="1" applyAlignment="1">
      <alignment horizontal="center" vertical="center" wrapText="1"/>
    </xf>
    <xf numFmtId="0" fontId="11" fillId="3" borderId="17" xfId="1" applyFont="1" applyFill="1" applyBorder="1" applyAlignment="1">
      <alignment horizontal="center" vertical="center" wrapText="1"/>
    </xf>
    <xf numFmtId="0" fontId="12" fillId="3" borderId="17" xfId="1" applyFont="1" applyFill="1" applyBorder="1" applyAlignment="1">
      <alignment horizontal="center" vertical="center" wrapText="1"/>
    </xf>
    <xf numFmtId="0" fontId="0" fillId="0" borderId="20" xfId="0" applyBorder="1" applyAlignment="1">
      <alignment vertical="center"/>
    </xf>
    <xf numFmtId="0" fontId="13" fillId="4" borderId="20" xfId="1" applyFont="1" applyFill="1" applyBorder="1" applyAlignment="1">
      <alignment horizontal="left" vertical="center" wrapText="1"/>
    </xf>
    <xf numFmtId="0" fontId="13" fillId="5" borderId="20" xfId="1" applyFont="1" applyFill="1" applyBorder="1" applyAlignment="1">
      <alignment horizontal="left" vertical="center" wrapText="1"/>
    </xf>
    <xf numFmtId="0" fontId="0" fillId="0" borderId="183" xfId="0" applyBorder="1"/>
    <xf numFmtId="0" fontId="32" fillId="10" borderId="16" xfId="0" applyFont="1" applyFill="1" applyBorder="1" applyAlignment="1" applyProtection="1">
      <alignment horizontal="center" vertical="center" wrapText="1" shrinkToFit="1"/>
      <protection locked="0" hidden="1"/>
    </xf>
    <xf numFmtId="0" fontId="32" fillId="10" borderId="80" xfId="0" applyFont="1" applyFill="1" applyBorder="1" applyAlignment="1" applyProtection="1">
      <alignment horizontal="center" vertical="center" wrapText="1" shrinkToFit="1"/>
      <protection locked="0" hidden="1"/>
    </xf>
    <xf numFmtId="0" fontId="32" fillId="10" borderId="81" xfId="0" applyFont="1" applyFill="1" applyBorder="1" applyAlignment="1" applyProtection="1">
      <alignment horizontal="center" vertical="center" wrapText="1" shrinkToFit="1"/>
      <protection locked="0" hidden="1"/>
    </xf>
    <xf numFmtId="0" fontId="32" fillId="10" borderId="127" xfId="0" applyFont="1" applyFill="1" applyBorder="1" applyAlignment="1" applyProtection="1">
      <alignment horizontal="center" vertical="center" wrapText="1" shrinkToFit="1"/>
      <protection locked="0" hidden="1"/>
    </xf>
    <xf numFmtId="0" fontId="32" fillId="10" borderId="126" xfId="0" applyFont="1" applyFill="1" applyBorder="1" applyAlignment="1" applyProtection="1">
      <alignment horizontal="center" vertical="center" wrapText="1" shrinkToFit="1"/>
      <protection locked="0" hidden="1"/>
    </xf>
    <xf numFmtId="0" fontId="32" fillId="10" borderId="70" xfId="0" applyFont="1" applyFill="1" applyBorder="1" applyAlignment="1" applyProtection="1">
      <alignment horizontal="center" vertical="center" wrapText="1" shrinkToFit="1"/>
      <protection locked="0" hidden="1"/>
    </xf>
    <xf numFmtId="0" fontId="34" fillId="10" borderId="90" xfId="1" applyFont="1" applyFill="1" applyBorder="1" applyAlignment="1" applyProtection="1">
      <alignment horizontal="right" vertical="center" wrapText="1"/>
      <protection locked="0"/>
    </xf>
    <xf numFmtId="0" fontId="38" fillId="10" borderId="25" xfId="1" applyFont="1" applyFill="1" applyBorder="1" applyAlignment="1" applyProtection="1">
      <alignment horizontal="left" vertical="center" wrapText="1"/>
      <protection locked="0"/>
    </xf>
    <xf numFmtId="0" fontId="37" fillId="8" borderId="16" xfId="1" applyFont="1" applyFill="1" applyBorder="1" applyAlignment="1" applyProtection="1">
      <alignment horizontal="center" vertical="center" wrapText="1"/>
      <protection locked="0"/>
    </xf>
    <xf numFmtId="0" fontId="32" fillId="10" borderId="45" xfId="0" applyFont="1" applyFill="1" applyBorder="1" applyAlignment="1" applyProtection="1">
      <alignment horizontal="center" vertical="center" wrapText="1" shrinkToFit="1"/>
      <protection locked="0" hidden="1"/>
    </xf>
    <xf numFmtId="0" fontId="32" fillId="10" borderId="135" xfId="0" applyFont="1" applyFill="1" applyBorder="1" applyAlignment="1" applyProtection="1">
      <alignment horizontal="center" vertical="center" wrapText="1" shrinkToFit="1"/>
      <protection locked="0" hidden="1"/>
    </xf>
    <xf numFmtId="0" fontId="72" fillId="0" borderId="0" xfId="0" applyFont="1" applyProtection="1"/>
    <xf numFmtId="0" fontId="26" fillId="0" borderId="185" xfId="0" applyFont="1" applyBorder="1" applyAlignment="1" applyProtection="1">
      <alignment vertical="center"/>
    </xf>
    <xf numFmtId="0" fontId="26" fillId="0" borderId="185" xfId="0" applyFont="1" applyBorder="1" applyAlignment="1" applyProtection="1">
      <alignment horizontal="left" vertical="center"/>
    </xf>
    <xf numFmtId="0" fontId="26" fillId="0" borderId="185" xfId="0" applyFont="1" applyBorder="1" applyAlignment="1" applyProtection="1">
      <alignment horizontal="center" vertical="center"/>
    </xf>
    <xf numFmtId="0" fontId="25" fillId="7" borderId="44" xfId="6" applyFont="1" applyFill="1" applyBorder="1" applyAlignment="1" applyProtection="1">
      <alignment horizontal="right" vertical="center"/>
    </xf>
    <xf numFmtId="0" fontId="21" fillId="7" borderId="44" xfId="6" applyFont="1" applyFill="1" applyBorder="1" applyAlignment="1" applyProtection="1">
      <alignment vertical="center"/>
    </xf>
    <xf numFmtId="0" fontId="25" fillId="0" borderId="0" xfId="6" applyFont="1" applyFill="1" applyBorder="1" applyAlignment="1" applyProtection="1">
      <alignment horizontal="right" vertical="center"/>
    </xf>
    <xf numFmtId="0" fontId="21" fillId="0" borderId="0" xfId="6" applyFont="1" applyFill="1" applyBorder="1" applyAlignment="1" applyProtection="1">
      <alignment vertical="center"/>
    </xf>
    <xf numFmtId="164" fontId="25" fillId="0" borderId="0" xfId="2" applyNumberFormat="1" applyFont="1" applyFill="1" applyBorder="1" applyAlignment="1" applyProtection="1">
      <alignment horizontal="right" vertical="center"/>
    </xf>
    <xf numFmtId="0" fontId="55" fillId="0" borderId="0" xfId="0" applyFont="1" applyAlignment="1" applyProtection="1">
      <alignment vertical="center"/>
    </xf>
    <xf numFmtId="0" fontId="47" fillId="0" borderId="0" xfId="0" applyFont="1" applyFill="1" applyBorder="1" applyAlignment="1" applyProtection="1">
      <alignment horizontal="center" vertical="center"/>
      <protection hidden="1"/>
    </xf>
    <xf numFmtId="0" fontId="48" fillId="0" borderId="0" xfId="0" applyFont="1" applyFill="1" applyBorder="1" applyAlignment="1" applyProtection="1">
      <alignment horizontal="center" vertical="center"/>
    </xf>
    <xf numFmtId="4" fontId="47" fillId="0" borderId="0" xfId="0" applyNumberFormat="1" applyFont="1" applyFill="1" applyBorder="1" applyAlignment="1" applyProtection="1">
      <alignment horizontal="center" vertical="center"/>
      <protection hidden="1"/>
    </xf>
    <xf numFmtId="0" fontId="72" fillId="0" borderId="0" xfId="0" applyFont="1" applyAlignment="1" applyProtection="1">
      <alignment vertical="top"/>
    </xf>
    <xf numFmtId="0" fontId="26" fillId="0" borderId="0" xfId="0" applyFont="1" applyAlignment="1" applyProtection="1">
      <alignment horizontal="center" wrapText="1"/>
    </xf>
    <xf numFmtId="0" fontId="26" fillId="0" borderId="0" xfId="0" applyFont="1" applyAlignment="1" applyProtection="1">
      <alignment horizontal="center"/>
    </xf>
    <xf numFmtId="0" fontId="26" fillId="0" borderId="0" xfId="0" applyFont="1" applyBorder="1" applyAlignment="1" applyProtection="1">
      <alignment horizontal="center"/>
    </xf>
    <xf numFmtId="0" fontId="33" fillId="8" borderId="0" xfId="6" applyFont="1" applyFill="1" applyBorder="1" applyAlignment="1" applyProtection="1">
      <alignment horizontal="center" vertical="top"/>
      <protection locked="0"/>
    </xf>
    <xf numFmtId="0" fontId="25" fillId="8" borderId="0" xfId="6" applyFont="1" applyFill="1" applyBorder="1" applyAlignment="1" applyProtection="1">
      <alignment horizontal="center" vertical="top"/>
      <protection locked="0"/>
    </xf>
    <xf numFmtId="43" fontId="19" fillId="7" borderId="27" xfId="7" applyFont="1" applyFill="1" applyBorder="1" applyAlignment="1" applyProtection="1">
      <alignment horizontal="center" vertical="center"/>
    </xf>
    <xf numFmtId="43" fontId="22" fillId="7" borderId="0" xfId="7" applyFont="1" applyFill="1" applyBorder="1" applyAlignment="1" applyProtection="1">
      <alignment horizontal="center" vertical="center"/>
    </xf>
    <xf numFmtId="10" fontId="23" fillId="7" borderId="0" xfId="9" applyNumberFormat="1" applyFont="1" applyFill="1" applyBorder="1" applyAlignment="1" applyProtection="1">
      <alignment horizontal="center" vertical="center"/>
    </xf>
    <xf numFmtId="0" fontId="33" fillId="8" borderId="0" xfId="0" applyFont="1" applyFill="1" applyBorder="1" applyAlignment="1" applyProtection="1">
      <alignment horizontal="left" vertical="top" wrapText="1"/>
      <protection locked="0"/>
    </xf>
    <xf numFmtId="0" fontId="26" fillId="8" borderId="0" xfId="0" applyFont="1" applyFill="1" applyBorder="1" applyAlignment="1" applyProtection="1">
      <alignment horizontal="left" vertical="top"/>
      <protection locked="0"/>
    </xf>
    <xf numFmtId="10" fontId="44" fillId="8" borderId="19" xfId="9" applyNumberFormat="1" applyFont="1" applyFill="1" applyBorder="1" applyAlignment="1" applyProtection="1">
      <alignment horizontal="right" vertical="center"/>
      <protection locked="0"/>
    </xf>
    <xf numFmtId="10" fontId="44" fillId="8" borderId="20" xfId="9" applyNumberFormat="1" applyFont="1" applyFill="1" applyBorder="1" applyAlignment="1" applyProtection="1">
      <alignment horizontal="right" vertical="center"/>
      <protection locked="0"/>
    </xf>
    <xf numFmtId="0" fontId="23" fillId="0" borderId="19" xfId="0" applyFont="1" applyFill="1" applyBorder="1" applyAlignment="1" applyProtection="1">
      <alignment horizontal="left" vertical="center" wrapText="1"/>
    </xf>
    <xf numFmtId="0" fontId="23" fillId="0" borderId="20" xfId="0" applyFont="1" applyFill="1" applyBorder="1" applyAlignment="1" applyProtection="1">
      <alignment horizontal="left" vertical="center" wrapText="1"/>
    </xf>
    <xf numFmtId="10" fontId="23" fillId="0" borderId="19" xfId="9" applyNumberFormat="1" applyFont="1" applyFill="1" applyBorder="1" applyAlignment="1" applyProtection="1">
      <alignment horizontal="left" vertical="center" wrapText="1"/>
    </xf>
    <xf numFmtId="10" fontId="23" fillId="0" borderId="20" xfId="9" applyNumberFormat="1" applyFont="1" applyFill="1" applyBorder="1" applyAlignment="1" applyProtection="1">
      <alignment horizontal="left" vertical="center" wrapText="1"/>
    </xf>
    <xf numFmtId="0" fontId="42" fillId="7" borderId="185" xfId="6" applyFont="1" applyFill="1" applyBorder="1" applyAlignment="1" applyProtection="1">
      <alignment horizontal="left" vertical="center" wrapText="1"/>
    </xf>
    <xf numFmtId="0" fontId="46" fillId="8" borderId="0" xfId="0" applyFont="1" applyFill="1" applyBorder="1" applyAlignment="1" applyProtection="1">
      <alignment horizontal="left" vertical="center" wrapText="1"/>
      <protection locked="0"/>
    </xf>
    <xf numFmtId="0" fontId="23" fillId="6" borderId="25" xfId="6" applyFont="1" applyFill="1" applyBorder="1" applyAlignment="1" applyProtection="1">
      <alignment horizontal="center" vertical="center" wrapText="1"/>
    </xf>
    <xf numFmtId="0" fontId="23" fillId="6" borderId="23" xfId="6" applyFont="1" applyFill="1" applyBorder="1" applyAlignment="1" applyProtection="1">
      <alignment horizontal="center" vertical="center" wrapText="1"/>
    </xf>
    <xf numFmtId="164" fontId="25" fillId="7" borderId="44" xfId="8" applyNumberFormat="1" applyFont="1" applyFill="1" applyBorder="1" applyAlignment="1" applyProtection="1">
      <alignment horizontal="right" vertical="center"/>
    </xf>
    <xf numFmtId="164" fontId="25" fillId="7" borderId="28" xfId="8" applyNumberFormat="1" applyFont="1" applyFill="1" applyBorder="1" applyAlignment="1" applyProtection="1">
      <alignment horizontal="right" vertical="center"/>
    </xf>
    <xf numFmtId="164" fontId="25" fillId="7" borderId="23" xfId="8" applyNumberFormat="1" applyFont="1" applyFill="1" applyBorder="1" applyAlignment="1" applyProtection="1">
      <alignment horizontal="right" vertical="center"/>
    </xf>
    <xf numFmtId="0" fontId="25" fillId="7" borderId="19" xfId="6" applyFont="1" applyFill="1" applyBorder="1" applyAlignment="1" applyProtection="1">
      <alignment horizontal="center" vertical="center"/>
    </xf>
    <xf numFmtId="0" fontId="25" fillId="7" borderId="29" xfId="6" applyFont="1" applyFill="1" applyBorder="1" applyAlignment="1" applyProtection="1">
      <alignment horizontal="center" vertical="center"/>
    </xf>
    <xf numFmtId="0" fontId="25" fillId="7" borderId="20" xfId="6" applyFont="1" applyFill="1" applyBorder="1" applyAlignment="1" applyProtection="1">
      <alignment horizontal="center" vertical="center"/>
    </xf>
    <xf numFmtId="0" fontId="25" fillId="7" borderId="16" xfId="6" applyFont="1" applyFill="1" applyBorder="1" applyAlignment="1" applyProtection="1">
      <alignment horizontal="center" vertical="center"/>
    </xf>
    <xf numFmtId="164" fontId="25" fillId="7" borderId="27" xfId="8" applyNumberFormat="1" applyFont="1" applyFill="1" applyBorder="1" applyAlignment="1" applyProtection="1">
      <alignment horizontal="right" vertical="center"/>
    </xf>
    <xf numFmtId="164" fontId="25" fillId="7" borderId="22" xfId="8" applyNumberFormat="1" applyFont="1" applyFill="1" applyBorder="1" applyAlignment="1" applyProtection="1">
      <alignment horizontal="right" vertical="center"/>
    </xf>
    <xf numFmtId="164" fontId="25" fillId="7" borderId="0" xfId="8" applyNumberFormat="1" applyFont="1" applyFill="1" applyBorder="1" applyAlignment="1" applyProtection="1">
      <alignment horizontal="right" vertical="center"/>
    </xf>
    <xf numFmtId="164" fontId="25" fillId="7" borderId="21" xfId="8" applyNumberFormat="1" applyFont="1" applyFill="1" applyBorder="1" applyAlignment="1" applyProtection="1">
      <alignment horizontal="right" vertical="center"/>
    </xf>
    <xf numFmtId="164" fontId="25" fillId="7" borderId="16" xfId="8" applyNumberFormat="1" applyFont="1" applyFill="1" applyBorder="1" applyAlignment="1" applyProtection="1">
      <alignment horizontal="right" vertical="center"/>
    </xf>
    <xf numFmtId="164" fontId="25" fillId="7" borderId="16" xfId="2" applyNumberFormat="1" applyFont="1" applyFill="1" applyBorder="1" applyAlignment="1" applyProtection="1">
      <alignment horizontal="right" vertical="center"/>
    </xf>
    <xf numFmtId="0" fontId="23" fillId="6" borderId="25" xfId="6" applyFont="1" applyFill="1" applyBorder="1" applyAlignment="1" applyProtection="1">
      <alignment horizontal="center" vertical="center"/>
    </xf>
    <xf numFmtId="0" fontId="23" fillId="6" borderId="23" xfId="6" applyFont="1" applyFill="1" applyBorder="1" applyAlignment="1" applyProtection="1">
      <alignment horizontal="center" vertical="center"/>
    </xf>
    <xf numFmtId="0" fontId="44" fillId="8" borderId="19" xfId="13" applyFont="1" applyFill="1" applyBorder="1" applyAlignment="1" applyProtection="1">
      <alignment horizontal="right" vertical="center"/>
      <protection locked="0"/>
    </xf>
    <xf numFmtId="0" fontId="44" fillId="8" borderId="20" xfId="13" applyFont="1" applyFill="1" applyBorder="1" applyAlignment="1" applyProtection="1">
      <alignment horizontal="right" vertical="center"/>
      <protection locked="0"/>
    </xf>
    <xf numFmtId="43" fontId="44" fillId="8" borderId="19" xfId="7" applyFont="1" applyFill="1" applyBorder="1" applyAlignment="1" applyProtection="1">
      <alignment horizontal="right" vertical="center"/>
      <protection locked="0"/>
    </xf>
    <xf numFmtId="43" fontId="44" fillId="8" borderId="20" xfId="7" applyFont="1" applyFill="1" applyBorder="1" applyAlignment="1" applyProtection="1">
      <alignment horizontal="right" vertical="center"/>
      <protection locked="0"/>
    </xf>
    <xf numFmtId="164" fontId="44" fillId="8" borderId="19" xfId="2" applyNumberFormat="1" applyFont="1" applyFill="1" applyBorder="1" applyAlignment="1" applyProtection="1">
      <alignment horizontal="right" vertical="center"/>
      <protection locked="0"/>
    </xf>
    <xf numFmtId="164" fontId="44" fillId="8" borderId="20" xfId="2" applyNumberFormat="1" applyFont="1" applyFill="1" applyBorder="1" applyAlignment="1" applyProtection="1">
      <alignment horizontal="right" vertical="center"/>
      <protection locked="0"/>
    </xf>
    <xf numFmtId="43" fontId="44" fillId="8" borderId="19" xfId="5" applyFont="1" applyFill="1" applyBorder="1" applyAlignment="1" applyProtection="1">
      <alignment horizontal="right" vertical="center"/>
      <protection locked="0"/>
    </xf>
    <xf numFmtId="43" fontId="44" fillId="8" borderId="20" xfId="5" applyFont="1" applyFill="1" applyBorder="1" applyAlignment="1" applyProtection="1">
      <alignment horizontal="right" vertical="center"/>
      <protection locked="0"/>
    </xf>
    <xf numFmtId="10" fontId="23" fillId="7" borderId="28" xfId="9" applyNumberFormat="1" applyFont="1" applyFill="1" applyBorder="1" applyAlignment="1" applyProtection="1">
      <alignment horizontal="center" vertical="center"/>
    </xf>
    <xf numFmtId="0" fontId="25" fillId="7" borderId="19" xfId="0" applyFont="1" applyFill="1" applyBorder="1" applyAlignment="1" applyProtection="1">
      <alignment horizontal="center" vertical="center" wrapText="1"/>
      <protection hidden="1"/>
    </xf>
    <xf numFmtId="0" fontId="25" fillId="7" borderId="29" xfId="0" applyFont="1" applyFill="1" applyBorder="1" applyAlignment="1" applyProtection="1">
      <alignment horizontal="center" vertical="center" wrapText="1"/>
      <protection hidden="1"/>
    </xf>
    <xf numFmtId="0" fontId="25" fillId="7" borderId="20" xfId="0" applyFont="1" applyFill="1" applyBorder="1" applyAlignment="1" applyProtection="1">
      <alignment horizontal="center" vertical="center" wrapText="1"/>
      <protection hidden="1"/>
    </xf>
    <xf numFmtId="0" fontId="30" fillId="0" borderId="16" xfId="0" applyFont="1" applyBorder="1" applyAlignment="1" applyProtection="1">
      <alignment horizontal="center" vertical="center" wrapText="1"/>
      <protection hidden="1"/>
    </xf>
    <xf numFmtId="0" fontId="26" fillId="0" borderId="16" xfId="0" applyFont="1" applyBorder="1" applyAlignment="1" applyProtection="1">
      <alignment horizontal="center" vertical="center" wrapText="1"/>
      <protection hidden="1"/>
    </xf>
    <xf numFmtId="0" fontId="30" fillId="0" borderId="19" xfId="0" applyFont="1" applyFill="1" applyBorder="1" applyAlignment="1" applyProtection="1">
      <alignment horizontal="center" vertical="center"/>
      <protection hidden="1"/>
    </xf>
    <xf numFmtId="0" fontId="30" fillId="0" borderId="29" xfId="0" applyFont="1" applyFill="1" applyBorder="1" applyAlignment="1" applyProtection="1">
      <alignment horizontal="center" vertical="center"/>
      <protection hidden="1"/>
    </xf>
    <xf numFmtId="0" fontId="30" fillId="0" borderId="20" xfId="0" applyFont="1" applyFill="1" applyBorder="1" applyAlignment="1" applyProtection="1">
      <alignment horizontal="center" vertical="center"/>
      <protection hidden="1"/>
    </xf>
    <xf numFmtId="171" fontId="30" fillId="0" borderId="16" xfId="0" applyNumberFormat="1" applyFont="1" applyFill="1" applyBorder="1" applyAlignment="1" applyProtection="1">
      <alignment horizontal="center" vertical="center"/>
      <protection hidden="1"/>
    </xf>
    <xf numFmtId="171" fontId="26" fillId="0" borderId="16" xfId="0" applyNumberFormat="1" applyFont="1" applyBorder="1" applyAlignment="1" applyProtection="1">
      <alignment horizontal="center" vertical="center"/>
      <protection hidden="1"/>
    </xf>
    <xf numFmtId="173" fontId="30" fillId="8" borderId="16" xfId="0" applyNumberFormat="1" applyFont="1" applyFill="1" applyBorder="1" applyAlignment="1" applyProtection="1">
      <alignment horizontal="center" vertical="center" wrapText="1"/>
      <protection locked="0" hidden="1"/>
    </xf>
    <xf numFmtId="173" fontId="26" fillId="8" borderId="16" xfId="0" applyNumberFormat="1" applyFont="1" applyFill="1" applyBorder="1" applyAlignment="1" applyProtection="1">
      <alignment horizontal="center" vertical="center" wrapText="1"/>
      <protection locked="0" hidden="1"/>
    </xf>
    <xf numFmtId="0" fontId="19" fillId="7" borderId="119" xfId="0" applyFont="1" applyFill="1" applyBorder="1" applyAlignment="1" applyProtection="1">
      <alignment horizontal="center" vertical="center" wrapText="1"/>
      <protection hidden="1"/>
    </xf>
    <xf numFmtId="2" fontId="33" fillId="0" borderId="16" xfId="3" applyNumberFormat="1" applyFont="1" applyFill="1" applyBorder="1" applyAlignment="1" applyProtection="1">
      <alignment horizontal="center" vertical="center"/>
      <protection hidden="1"/>
    </xf>
    <xf numFmtId="2" fontId="26" fillId="0" borderId="16" xfId="3" applyNumberFormat="1" applyFont="1" applyBorder="1" applyAlignment="1" applyProtection="1">
      <alignment horizontal="center" vertical="center"/>
      <protection hidden="1"/>
    </xf>
    <xf numFmtId="0" fontId="32" fillId="8" borderId="16" xfId="0" applyFont="1" applyFill="1" applyBorder="1" applyAlignment="1" applyProtection="1">
      <alignment horizontal="center" vertical="center" wrapText="1"/>
      <protection locked="0"/>
    </xf>
    <xf numFmtId="0" fontId="30" fillId="0" borderId="19" xfId="0" applyFont="1" applyBorder="1" applyAlignment="1" applyProtection="1">
      <alignment horizontal="center" vertical="center" wrapText="1"/>
      <protection hidden="1"/>
    </xf>
    <xf numFmtId="0" fontId="30" fillId="0" borderId="29" xfId="0" applyFont="1" applyBorder="1" applyAlignment="1" applyProtection="1">
      <alignment horizontal="center" vertical="center" wrapText="1"/>
      <protection hidden="1"/>
    </xf>
    <xf numFmtId="0" fontId="30" fillId="0" borderId="20" xfId="0" applyFont="1" applyBorder="1" applyAlignment="1" applyProtection="1">
      <alignment horizontal="center" vertical="center" wrapText="1"/>
      <protection hidden="1"/>
    </xf>
    <xf numFmtId="0" fontId="36" fillId="7" borderId="70" xfId="0" applyFont="1" applyFill="1" applyBorder="1" applyAlignment="1" applyProtection="1">
      <alignment horizontal="center" vertical="center" wrapText="1"/>
      <protection hidden="1"/>
    </xf>
    <xf numFmtId="0" fontId="36" fillId="7" borderId="123" xfId="0" applyFont="1" applyFill="1" applyBorder="1" applyAlignment="1" applyProtection="1">
      <alignment horizontal="center" vertical="center" wrapText="1"/>
      <protection hidden="1"/>
    </xf>
    <xf numFmtId="0" fontId="32" fillId="0" borderId="16" xfId="1" applyFont="1" applyFill="1" applyBorder="1" applyAlignment="1" applyProtection="1">
      <alignment horizontal="left" vertical="top" wrapText="1"/>
    </xf>
    <xf numFmtId="0" fontId="36" fillId="7" borderId="80" xfId="0" applyFont="1" applyFill="1" applyBorder="1" applyAlignment="1" applyProtection="1">
      <alignment horizontal="center" vertical="center" wrapText="1"/>
      <protection hidden="1"/>
    </xf>
    <xf numFmtId="0" fontId="36" fillId="7" borderId="81" xfId="0" applyFont="1" applyFill="1" applyBorder="1" applyAlignment="1" applyProtection="1">
      <alignment horizontal="center" vertical="center" wrapText="1"/>
      <protection hidden="1"/>
    </xf>
    <xf numFmtId="0" fontId="32" fillId="0" borderId="128" xfId="1" applyFont="1" applyFill="1" applyBorder="1" applyAlignment="1" applyProtection="1">
      <alignment horizontal="left" vertical="top" wrapText="1"/>
    </xf>
    <xf numFmtId="0" fontId="32" fillId="0" borderId="124" xfId="0" applyNumberFormat="1" applyFont="1" applyFill="1" applyBorder="1" applyAlignment="1" applyProtection="1">
      <alignment horizontal="center" vertical="center"/>
      <protection hidden="1"/>
    </xf>
    <xf numFmtId="0" fontId="26" fillId="0" borderId="124" xfId="0" applyFont="1" applyBorder="1" applyAlignment="1" applyProtection="1">
      <alignment horizontal="center" vertical="center"/>
      <protection hidden="1"/>
    </xf>
    <xf numFmtId="0" fontId="32" fillId="0" borderId="16" xfId="1" applyFont="1" applyFill="1" applyBorder="1" applyAlignment="1" applyProtection="1">
      <alignment horizontal="left" vertical="center" wrapText="1"/>
    </xf>
    <xf numFmtId="4" fontId="32" fillId="0" borderId="44" xfId="0" applyNumberFormat="1" applyFont="1" applyBorder="1" applyAlignment="1" applyProtection="1">
      <alignment horizontal="center" vertical="center"/>
      <protection hidden="1"/>
    </xf>
    <xf numFmtId="0" fontId="26" fillId="0" borderId="44" xfId="0" applyFont="1" applyBorder="1" applyAlignment="1" applyProtection="1">
      <alignment horizontal="center" vertical="center"/>
      <protection hidden="1"/>
    </xf>
    <xf numFmtId="0" fontId="30" fillId="0" borderId="115" xfId="0" applyFont="1" applyFill="1" applyBorder="1" applyAlignment="1" applyProtection="1">
      <alignment horizontal="center" vertical="center" wrapText="1" shrinkToFit="1"/>
      <protection hidden="1"/>
    </xf>
    <xf numFmtId="0" fontId="30" fillId="0" borderId="116" xfId="0" applyFont="1" applyFill="1" applyBorder="1" applyAlignment="1" applyProtection="1">
      <alignment horizontal="center" vertical="center" wrapText="1" shrinkToFit="1"/>
      <protection hidden="1"/>
    </xf>
    <xf numFmtId="0" fontId="30" fillId="0" borderId="161" xfId="0" applyFont="1" applyFill="1" applyBorder="1" applyAlignment="1" applyProtection="1">
      <alignment horizontal="center" vertical="center" wrapText="1" shrinkToFit="1"/>
      <protection hidden="1"/>
    </xf>
    <xf numFmtId="0" fontId="32" fillId="9" borderId="17" xfId="0" applyFont="1" applyFill="1" applyBorder="1" applyAlignment="1" applyProtection="1">
      <alignment horizontal="right" vertical="center"/>
      <protection hidden="1"/>
    </xf>
    <xf numFmtId="0" fontId="32" fillId="0" borderId="44" xfId="0" applyFont="1" applyBorder="1" applyAlignment="1" applyProtection="1">
      <alignment horizontal="center" vertical="center" wrapText="1" shrinkToFit="1"/>
      <protection hidden="1"/>
    </xf>
    <xf numFmtId="0" fontId="37" fillId="0" borderId="16" xfId="1" applyFont="1" applyFill="1" applyBorder="1" applyAlignment="1" applyProtection="1">
      <alignment horizontal="left" vertical="top" wrapText="1"/>
    </xf>
    <xf numFmtId="4" fontId="30" fillId="0" borderId="162" xfId="0" applyNumberFormat="1" applyFont="1" applyFill="1" applyBorder="1" applyAlignment="1" applyProtection="1">
      <alignment horizontal="center" vertical="center"/>
      <protection hidden="1"/>
    </xf>
    <xf numFmtId="4" fontId="30" fillId="0" borderId="160" xfId="0" applyNumberFormat="1" applyFont="1" applyFill="1" applyBorder="1" applyAlignment="1" applyProtection="1">
      <alignment horizontal="center" vertical="center"/>
      <protection hidden="1"/>
    </xf>
    <xf numFmtId="4" fontId="30" fillId="0" borderId="181" xfId="0" applyNumberFormat="1" applyFont="1" applyFill="1" applyBorder="1" applyAlignment="1" applyProtection="1">
      <alignment horizontal="center" vertical="center"/>
      <protection hidden="1"/>
    </xf>
    <xf numFmtId="0" fontId="19" fillId="7" borderId="29" xfId="0" applyFont="1" applyFill="1" applyBorder="1" applyAlignment="1" applyProtection="1">
      <alignment horizontal="center" vertical="center" wrapText="1"/>
      <protection hidden="1"/>
    </xf>
    <xf numFmtId="0" fontId="32" fillId="0" borderId="17" xfId="1" applyFont="1" applyFill="1" applyBorder="1" applyAlignment="1" applyProtection="1">
      <alignment horizontal="left" vertical="top" wrapText="1"/>
    </xf>
    <xf numFmtId="0" fontId="32" fillId="8" borderId="34" xfId="0" applyNumberFormat="1" applyFont="1" applyFill="1" applyBorder="1" applyAlignment="1" applyProtection="1">
      <alignment horizontal="center" vertical="center"/>
      <protection hidden="1"/>
    </xf>
    <xf numFmtId="0" fontId="26" fillId="8" borderId="57" xfId="0" applyFont="1" applyFill="1" applyBorder="1" applyAlignment="1" applyProtection="1">
      <alignment horizontal="center" vertical="center"/>
    </xf>
    <xf numFmtId="0" fontId="26" fillId="8" borderId="38" xfId="0" applyFont="1" applyFill="1" applyBorder="1" applyAlignment="1" applyProtection="1">
      <alignment horizontal="center" vertical="center"/>
    </xf>
    <xf numFmtId="0" fontId="32" fillId="8" borderId="36" xfId="0" applyNumberFormat="1" applyFont="1" applyFill="1" applyBorder="1" applyAlignment="1" applyProtection="1">
      <alignment horizontal="center" vertical="center"/>
      <protection hidden="1"/>
    </xf>
    <xf numFmtId="0" fontId="26" fillId="8" borderId="60" xfId="0" applyFont="1" applyFill="1" applyBorder="1" applyAlignment="1" applyProtection="1">
      <alignment horizontal="center" vertical="center"/>
    </xf>
    <xf numFmtId="0" fontId="26" fillId="8" borderId="40" xfId="0" applyFont="1" applyFill="1" applyBorder="1" applyAlignment="1" applyProtection="1">
      <alignment horizontal="center" vertical="center"/>
    </xf>
    <xf numFmtId="0" fontId="32" fillId="0" borderId="16" xfId="1" applyFont="1" applyFill="1" applyBorder="1" applyAlignment="1" applyProtection="1">
      <alignment horizontal="center" vertical="center" wrapText="1"/>
    </xf>
    <xf numFmtId="0" fontId="37" fillId="0" borderId="16" xfId="1" applyFont="1" applyFill="1" applyBorder="1" applyAlignment="1" applyProtection="1">
      <alignment horizontal="center" vertical="center" wrapText="1"/>
    </xf>
    <xf numFmtId="0" fontId="37" fillId="0" borderId="16" xfId="1" applyFont="1" applyFill="1" applyBorder="1" applyAlignment="1" applyProtection="1">
      <alignment horizontal="left" vertical="center" wrapText="1"/>
    </xf>
    <xf numFmtId="0" fontId="32" fillId="8" borderId="44" xfId="0" applyFont="1" applyFill="1" applyBorder="1" applyAlignment="1" applyProtection="1">
      <alignment horizontal="center" vertical="center" wrapText="1" shrinkToFit="1"/>
      <protection locked="0" hidden="1"/>
    </xf>
    <xf numFmtId="0" fontId="26" fillId="8" borderId="70" xfId="0" applyFont="1" applyFill="1" applyBorder="1" applyAlignment="1" applyProtection="1">
      <alignment horizontal="center" vertical="center" wrapText="1" shrinkToFit="1"/>
      <protection locked="0"/>
    </xf>
    <xf numFmtId="0" fontId="26" fillId="8" borderId="17" xfId="0" applyFont="1" applyFill="1" applyBorder="1" applyAlignment="1" applyProtection="1">
      <alignment horizontal="center" vertical="center" wrapText="1" shrinkToFit="1"/>
      <protection locked="0"/>
    </xf>
    <xf numFmtId="0" fontId="32" fillId="8" borderId="80" xfId="0" applyNumberFormat="1" applyFont="1" applyFill="1" applyBorder="1" applyAlignment="1" applyProtection="1">
      <alignment horizontal="center" vertical="center"/>
      <protection hidden="1"/>
    </xf>
    <xf numFmtId="0" fontId="32" fillId="8" borderId="70" xfId="0" applyNumberFormat="1" applyFont="1" applyFill="1" applyBorder="1" applyAlignment="1" applyProtection="1">
      <alignment horizontal="center" vertical="center"/>
      <protection hidden="1"/>
    </xf>
    <xf numFmtId="0" fontId="32" fillId="8" borderId="81" xfId="0" applyNumberFormat="1" applyFont="1" applyFill="1" applyBorder="1" applyAlignment="1" applyProtection="1">
      <alignment horizontal="center" vertical="center"/>
      <protection hidden="1"/>
    </xf>
    <xf numFmtId="0" fontId="32" fillId="8" borderId="36" xfId="0" applyNumberFormat="1" applyFont="1" applyFill="1" applyBorder="1" applyAlignment="1" applyProtection="1">
      <alignment horizontal="center" vertical="center" wrapText="1" shrinkToFit="1"/>
      <protection hidden="1"/>
    </xf>
    <xf numFmtId="0" fontId="26" fillId="8" borderId="60" xfId="0" applyFont="1" applyFill="1" applyBorder="1" applyAlignment="1" applyProtection="1">
      <alignment horizontal="center" vertical="center" wrapText="1" shrinkToFit="1"/>
    </xf>
    <xf numFmtId="0" fontId="26" fillId="8" borderId="40" xfId="0" applyFont="1" applyFill="1" applyBorder="1" applyAlignment="1" applyProtection="1">
      <alignment horizontal="center" vertical="center" wrapText="1" shrinkToFit="1"/>
    </xf>
    <xf numFmtId="0" fontId="32" fillId="8" borderId="34" xfId="0" applyNumberFormat="1" applyFont="1" applyFill="1" applyBorder="1" applyAlignment="1" applyProtection="1">
      <alignment horizontal="center" vertical="center" wrapText="1" shrinkToFit="1"/>
      <protection hidden="1"/>
    </xf>
    <xf numFmtId="0" fontId="26" fillId="8" borderId="57" xfId="0" applyFont="1" applyFill="1" applyBorder="1" applyAlignment="1" applyProtection="1">
      <alignment horizontal="center" vertical="center" wrapText="1" shrinkToFit="1"/>
    </xf>
    <xf numFmtId="0" fontId="26" fillId="8" borderId="38" xfId="0" applyFont="1" applyFill="1" applyBorder="1" applyAlignment="1" applyProtection="1">
      <alignment horizontal="center" vertical="center" wrapText="1" shrinkToFit="1"/>
    </xf>
    <xf numFmtId="0" fontId="26" fillId="0" borderId="16" xfId="0" applyFont="1" applyBorder="1" applyAlignment="1" applyProtection="1">
      <alignment horizontal="center" vertical="center" wrapText="1"/>
    </xf>
    <xf numFmtId="0" fontId="32" fillId="8" borderId="80" xfId="0" applyNumberFormat="1" applyFont="1" applyFill="1" applyBorder="1" applyAlignment="1" applyProtection="1">
      <alignment horizontal="center" vertical="center" wrapText="1" shrinkToFit="1"/>
      <protection hidden="1"/>
    </xf>
    <xf numFmtId="0" fontId="32" fillId="8" borderId="70" xfId="0" applyNumberFormat="1" applyFont="1" applyFill="1" applyBorder="1" applyAlignment="1" applyProtection="1">
      <alignment horizontal="center" vertical="center" wrapText="1" shrinkToFit="1"/>
      <protection hidden="1"/>
    </xf>
    <xf numFmtId="0" fontId="32" fillId="8" borderId="81" xfId="0" applyNumberFormat="1" applyFont="1" applyFill="1" applyBorder="1" applyAlignment="1" applyProtection="1">
      <alignment horizontal="center" vertical="center" wrapText="1" shrinkToFit="1"/>
      <protection hidden="1"/>
    </xf>
    <xf numFmtId="0" fontId="32" fillId="8" borderId="17" xfId="0" applyNumberFormat="1" applyFont="1" applyFill="1" applyBorder="1" applyAlignment="1" applyProtection="1">
      <alignment horizontal="center" vertical="center" wrapText="1" shrinkToFit="1"/>
      <protection hidden="1"/>
    </xf>
    <xf numFmtId="0" fontId="32" fillId="0" borderId="44" xfId="1" applyFont="1" applyFill="1" applyBorder="1" applyAlignment="1" applyProtection="1">
      <alignment horizontal="left" vertical="top" wrapText="1"/>
    </xf>
    <xf numFmtId="0" fontId="32" fillId="9" borderId="16" xfId="0" applyFont="1" applyFill="1" applyBorder="1" applyAlignment="1" applyProtection="1">
      <alignment horizontal="right" vertical="center"/>
      <protection hidden="1"/>
    </xf>
    <xf numFmtId="0" fontId="19" fillId="7" borderId="30" xfId="0" applyFont="1" applyFill="1" applyBorder="1" applyAlignment="1" applyProtection="1">
      <alignment horizontal="center" vertical="center" wrapText="1"/>
      <protection hidden="1"/>
    </xf>
    <xf numFmtId="0" fontId="32" fillId="8" borderId="26" xfId="0" applyNumberFormat="1" applyFont="1" applyFill="1" applyBorder="1" applyAlignment="1" applyProtection="1">
      <alignment horizontal="center" vertical="center" wrapText="1" shrinkToFit="1"/>
      <protection hidden="1"/>
    </xf>
    <xf numFmtId="0" fontId="32" fillId="8" borderId="24" xfId="0" applyNumberFormat="1" applyFont="1" applyFill="1" applyBorder="1" applyAlignment="1" applyProtection="1">
      <alignment horizontal="center" vertical="center" wrapText="1" shrinkToFit="1"/>
      <protection hidden="1"/>
    </xf>
    <xf numFmtId="0" fontId="32" fillId="8" borderId="25" xfId="0" applyNumberFormat="1" applyFont="1" applyFill="1" applyBorder="1" applyAlignment="1" applyProtection="1">
      <alignment horizontal="center" vertical="center" wrapText="1" shrinkToFit="1"/>
      <protection hidden="1"/>
    </xf>
    <xf numFmtId="166" fontId="32" fillId="0" borderId="96" xfId="0" applyNumberFormat="1" applyFont="1" applyFill="1" applyBorder="1" applyAlignment="1" applyProtection="1">
      <alignment horizontal="center" vertical="center"/>
      <protection hidden="1"/>
    </xf>
    <xf numFmtId="0" fontId="26" fillId="0" borderId="97" xfId="0" applyFont="1" applyBorder="1" applyAlignment="1" applyProtection="1">
      <alignment horizontal="center" vertical="center"/>
      <protection hidden="1"/>
    </xf>
    <xf numFmtId="0" fontId="26" fillId="0" borderId="98" xfId="0" applyFont="1" applyBorder="1" applyAlignment="1" applyProtection="1">
      <alignment horizontal="center" vertical="center"/>
      <protection hidden="1"/>
    </xf>
    <xf numFmtId="166" fontId="32" fillId="0" borderId="97" xfId="0" applyNumberFormat="1" applyFont="1" applyFill="1" applyBorder="1" applyAlignment="1" applyProtection="1">
      <alignment horizontal="center" vertical="center"/>
      <protection hidden="1"/>
    </xf>
    <xf numFmtId="0" fontId="26" fillId="0" borderId="99" xfId="0" applyFont="1" applyBorder="1" applyAlignment="1" applyProtection="1">
      <alignment horizontal="center" vertical="center"/>
      <protection hidden="1"/>
    </xf>
    <xf numFmtId="166" fontId="32" fillId="0" borderId="100" xfId="0" applyNumberFormat="1" applyFont="1" applyFill="1" applyBorder="1" applyAlignment="1" applyProtection="1">
      <alignment horizontal="center" vertical="center"/>
      <protection hidden="1"/>
    </xf>
    <xf numFmtId="0" fontId="26" fillId="0" borderId="101" xfId="0" applyFont="1" applyBorder="1" applyAlignment="1" applyProtection="1">
      <alignment horizontal="center" vertical="center"/>
      <protection hidden="1"/>
    </xf>
    <xf numFmtId="0" fontId="26" fillId="0" borderId="102" xfId="0" applyFont="1" applyBorder="1" applyAlignment="1" applyProtection="1">
      <alignment horizontal="center" vertical="center"/>
      <protection hidden="1"/>
    </xf>
    <xf numFmtId="0" fontId="26" fillId="0" borderId="104" xfId="0" applyFont="1" applyBorder="1" applyAlignment="1" applyProtection="1">
      <alignment horizontal="center" vertical="center"/>
      <protection hidden="1"/>
    </xf>
    <xf numFmtId="0" fontId="32" fillId="8" borderId="49" xfId="0" applyNumberFormat="1" applyFont="1" applyFill="1" applyBorder="1" applyAlignment="1" applyProtection="1">
      <alignment horizontal="center" vertical="center" wrapText="1" shrinkToFit="1"/>
      <protection hidden="1"/>
    </xf>
    <xf numFmtId="0" fontId="26" fillId="8" borderId="58" xfId="0" applyFont="1" applyFill="1" applyBorder="1" applyAlignment="1" applyProtection="1">
      <alignment horizontal="center" vertical="center" wrapText="1" shrinkToFit="1"/>
    </xf>
    <xf numFmtId="0" fontId="26" fillId="8" borderId="50" xfId="0" applyFont="1" applyFill="1" applyBorder="1" applyAlignment="1" applyProtection="1">
      <alignment horizontal="center" vertical="center" wrapText="1" shrinkToFit="1"/>
    </xf>
    <xf numFmtId="0" fontId="32" fillId="8" borderId="94" xfId="0" applyNumberFormat="1" applyFont="1" applyFill="1" applyBorder="1" applyAlignment="1" applyProtection="1">
      <alignment horizontal="center" vertical="center" wrapText="1" shrinkToFit="1"/>
      <protection hidden="1"/>
    </xf>
    <xf numFmtId="0" fontId="26" fillId="8" borderId="91" xfId="0" applyFont="1" applyFill="1" applyBorder="1" applyAlignment="1" applyProtection="1">
      <alignment horizontal="center" vertical="center" wrapText="1" shrinkToFit="1"/>
    </xf>
    <xf numFmtId="0" fontId="26" fillId="8" borderId="48" xfId="0" applyFont="1" applyFill="1" applyBorder="1" applyAlignment="1" applyProtection="1">
      <alignment horizontal="center" vertical="center" wrapText="1" shrinkToFit="1"/>
    </xf>
    <xf numFmtId="0" fontId="32" fillId="8" borderId="70" xfId="0" applyFont="1" applyFill="1" applyBorder="1" applyAlignment="1" applyProtection="1">
      <alignment horizontal="center" vertical="center" wrapText="1" shrinkToFit="1"/>
      <protection locked="0" hidden="1"/>
    </xf>
    <xf numFmtId="0" fontId="32" fillId="8" borderId="10" xfId="0" applyNumberFormat="1" applyFont="1" applyFill="1" applyBorder="1" applyAlignment="1" applyProtection="1">
      <alignment horizontal="center" vertical="center" wrapText="1" shrinkToFit="1"/>
      <protection hidden="1"/>
    </xf>
    <xf numFmtId="0" fontId="26" fillId="8" borderId="1" xfId="0" applyFont="1" applyFill="1" applyBorder="1" applyAlignment="1" applyProtection="1">
      <alignment horizontal="center" vertical="center" wrapText="1" shrinkToFit="1"/>
    </xf>
    <xf numFmtId="0" fontId="26" fillId="8" borderId="8" xfId="0" applyFont="1" applyFill="1" applyBorder="1" applyAlignment="1" applyProtection="1">
      <alignment horizontal="center" vertical="center" wrapText="1" shrinkToFit="1"/>
    </xf>
    <xf numFmtId="0" fontId="32" fillId="8" borderId="4" xfId="0" applyNumberFormat="1" applyFont="1" applyFill="1" applyBorder="1" applyAlignment="1" applyProtection="1">
      <alignment horizontal="center" vertical="center" wrapText="1" shrinkToFit="1"/>
      <protection hidden="1"/>
    </xf>
    <xf numFmtId="0" fontId="26" fillId="8" borderId="3" xfId="0" applyFont="1" applyFill="1" applyBorder="1" applyAlignment="1" applyProtection="1">
      <alignment horizontal="center" vertical="center" wrapText="1" shrinkToFit="1"/>
    </xf>
    <xf numFmtId="0" fontId="26" fillId="8" borderId="7" xfId="0" applyFont="1" applyFill="1" applyBorder="1" applyAlignment="1" applyProtection="1">
      <alignment horizontal="center" vertical="center" wrapText="1" shrinkToFit="1"/>
    </xf>
    <xf numFmtId="0" fontId="32" fillId="8" borderId="46" xfId="0" applyNumberFormat="1" applyFont="1" applyFill="1" applyBorder="1" applyAlignment="1" applyProtection="1">
      <alignment horizontal="center" vertical="center" wrapText="1" shrinkToFit="1"/>
      <protection hidden="1"/>
    </xf>
    <xf numFmtId="0" fontId="26" fillId="8" borderId="64" xfId="0" applyFont="1" applyFill="1" applyBorder="1" applyAlignment="1" applyProtection="1">
      <alignment horizontal="center" vertical="center" wrapText="1" shrinkToFit="1"/>
    </xf>
    <xf numFmtId="0" fontId="32" fillId="8" borderId="75" xfId="0" applyNumberFormat="1" applyFont="1" applyFill="1" applyBorder="1" applyAlignment="1" applyProtection="1">
      <alignment horizontal="center" vertical="center" wrapText="1" shrinkToFit="1"/>
      <protection hidden="1"/>
    </xf>
    <xf numFmtId="0" fontId="26" fillId="8" borderId="65" xfId="0" applyFont="1" applyFill="1" applyBorder="1" applyAlignment="1" applyProtection="1">
      <alignment horizontal="center" vertical="center" wrapText="1" shrinkToFit="1"/>
    </xf>
    <xf numFmtId="0" fontId="32" fillId="8" borderId="77" xfId="0" applyNumberFormat="1" applyFont="1" applyFill="1" applyBorder="1" applyAlignment="1" applyProtection="1">
      <alignment horizontal="center" vertical="center" wrapText="1" shrinkToFit="1"/>
      <protection hidden="1"/>
    </xf>
    <xf numFmtId="0" fontId="26" fillId="8" borderId="79" xfId="0" applyFont="1" applyFill="1" applyBorder="1" applyAlignment="1" applyProtection="1">
      <alignment horizontal="center" vertical="center" wrapText="1" shrinkToFit="1"/>
    </xf>
    <xf numFmtId="0" fontId="32" fillId="0" borderId="130" xfId="1" applyFont="1" applyFill="1" applyBorder="1" applyAlignment="1" applyProtection="1">
      <alignment horizontal="left" vertical="center" wrapText="1"/>
    </xf>
    <xf numFmtId="0" fontId="37" fillId="0" borderId="29" xfId="1" applyFont="1" applyFill="1" applyBorder="1" applyAlignment="1" applyProtection="1">
      <alignment horizontal="left" vertical="center" wrapText="1"/>
    </xf>
    <xf numFmtId="0" fontId="19" fillId="7" borderId="134" xfId="0" applyFont="1" applyFill="1" applyBorder="1" applyAlignment="1" applyProtection="1">
      <alignment horizontal="center" vertical="center" wrapText="1"/>
      <protection hidden="1"/>
    </xf>
    <xf numFmtId="0" fontId="19" fillId="7" borderId="28" xfId="0" applyFont="1" applyFill="1" applyBorder="1" applyAlignment="1" applyProtection="1">
      <alignment horizontal="center" vertical="center" wrapText="1"/>
      <protection hidden="1"/>
    </xf>
    <xf numFmtId="0" fontId="32" fillId="0" borderId="133" xfId="1" applyFont="1" applyFill="1" applyBorder="1" applyAlignment="1" applyProtection="1">
      <alignment horizontal="left" vertical="center" wrapText="1"/>
    </xf>
    <xf numFmtId="0" fontId="37" fillId="0" borderId="27" xfId="1" applyFont="1" applyFill="1" applyBorder="1" applyAlignment="1" applyProtection="1">
      <alignment horizontal="left" vertical="center" wrapText="1"/>
    </xf>
    <xf numFmtId="0" fontId="32" fillId="0" borderId="19" xfId="1" applyFont="1" applyFill="1" applyBorder="1" applyAlignment="1" applyProtection="1">
      <alignment horizontal="left" vertical="center" wrapText="1"/>
    </xf>
    <xf numFmtId="0" fontId="32" fillId="0" borderId="29" xfId="1" applyFont="1" applyFill="1" applyBorder="1" applyAlignment="1" applyProtection="1">
      <alignment horizontal="left" vertical="center" wrapText="1"/>
    </xf>
    <xf numFmtId="0" fontId="19" fillId="7" borderId="24" xfId="0" applyFont="1" applyFill="1" applyBorder="1" applyAlignment="1" applyProtection="1">
      <alignment horizontal="center" vertical="center" wrapText="1"/>
      <protection hidden="1"/>
    </xf>
    <xf numFmtId="0" fontId="19" fillId="7" borderId="0" xfId="0" applyFont="1" applyFill="1" applyBorder="1" applyAlignment="1" applyProtection="1">
      <alignment horizontal="center" vertical="center" wrapText="1"/>
      <protection hidden="1"/>
    </xf>
    <xf numFmtId="0" fontId="19" fillId="7" borderId="21" xfId="0" applyFont="1" applyFill="1" applyBorder="1" applyAlignment="1" applyProtection="1">
      <alignment horizontal="center" vertical="center" wrapText="1"/>
      <protection hidden="1"/>
    </xf>
    <xf numFmtId="0" fontId="32" fillId="0" borderId="109" xfId="1" applyFont="1" applyFill="1" applyBorder="1" applyAlignment="1" applyProtection="1">
      <alignment horizontal="left" vertical="center" wrapText="1"/>
    </xf>
    <xf numFmtId="0" fontId="26" fillId="0" borderId="45" xfId="0" applyFont="1" applyBorder="1" applyAlignment="1" applyProtection="1">
      <alignment horizontal="left" vertical="center" wrapText="1"/>
    </xf>
    <xf numFmtId="0" fontId="32" fillId="0" borderId="19" xfId="1" applyFont="1" applyFill="1" applyBorder="1" applyAlignment="1" applyProtection="1">
      <alignment horizontal="center" vertical="center" wrapText="1"/>
    </xf>
    <xf numFmtId="0" fontId="37" fillId="0" borderId="19" xfId="1" applyFont="1" applyFill="1" applyBorder="1" applyAlignment="1" applyProtection="1">
      <alignment horizontal="center" vertical="center" wrapText="1"/>
    </xf>
    <xf numFmtId="0" fontId="26" fillId="0" borderId="19" xfId="0" applyFont="1" applyBorder="1" applyAlignment="1" applyProtection="1">
      <alignment horizontal="left" vertical="center" wrapText="1"/>
    </xf>
    <xf numFmtId="0" fontId="32" fillId="10" borderId="71" xfId="0" applyFont="1" applyFill="1" applyBorder="1" applyAlignment="1" applyProtection="1">
      <alignment horizontal="center" vertical="center" wrapText="1" shrinkToFit="1"/>
      <protection hidden="1"/>
    </xf>
    <xf numFmtId="0" fontId="26" fillId="10" borderId="73" xfId="0" applyFont="1" applyFill="1" applyBorder="1" applyAlignment="1" applyProtection="1">
      <alignment horizontal="center" vertical="center" wrapText="1" shrinkToFit="1"/>
    </xf>
    <xf numFmtId="0" fontId="26" fillId="10" borderId="72" xfId="0" applyFont="1" applyFill="1" applyBorder="1" applyAlignment="1" applyProtection="1">
      <alignment horizontal="center" vertical="center" wrapText="1" shrinkToFit="1"/>
    </xf>
    <xf numFmtId="0" fontId="32" fillId="0" borderId="19" xfId="0" applyFont="1" applyBorder="1" applyAlignment="1" applyProtection="1">
      <alignment horizontal="left" vertical="center" wrapText="1"/>
    </xf>
    <xf numFmtId="0" fontId="32" fillId="8" borderId="138" xfId="0" applyNumberFormat="1" applyFont="1" applyFill="1" applyBorder="1" applyAlignment="1" applyProtection="1">
      <alignment horizontal="center" vertical="center" wrapText="1" shrinkToFit="1"/>
      <protection hidden="1"/>
    </xf>
    <xf numFmtId="0" fontId="32" fillId="10" borderId="143" xfId="0" applyFont="1" applyFill="1" applyBorder="1" applyAlignment="1" applyProtection="1">
      <alignment horizontal="center" vertical="center" wrapText="1" shrinkToFit="1"/>
      <protection hidden="1"/>
    </xf>
    <xf numFmtId="0" fontId="30" fillId="0" borderId="158" xfId="0" applyFont="1" applyFill="1" applyBorder="1" applyAlignment="1" applyProtection="1">
      <alignment horizontal="center" vertical="center" wrapText="1" shrinkToFit="1"/>
      <protection hidden="1"/>
    </xf>
    <xf numFmtId="0" fontId="30" fillId="0" borderId="159" xfId="0" applyFont="1" applyFill="1" applyBorder="1" applyAlignment="1" applyProtection="1">
      <alignment horizontal="center" vertical="center" wrapText="1" shrinkToFit="1"/>
      <protection hidden="1"/>
    </xf>
    <xf numFmtId="0" fontId="32" fillId="0" borderId="141" xfId="0" applyFont="1" applyFill="1" applyBorder="1" applyAlignment="1" applyProtection="1">
      <alignment horizontal="center" vertical="center"/>
      <protection hidden="1"/>
    </xf>
    <xf numFmtId="0" fontId="26" fillId="0" borderId="140" xfId="0" applyFont="1" applyBorder="1" applyAlignment="1" applyProtection="1">
      <alignment horizontal="center" vertical="center"/>
      <protection hidden="1"/>
    </xf>
    <xf numFmtId="0" fontId="32" fillId="0" borderId="140" xfId="0" applyFont="1" applyFill="1" applyBorder="1" applyAlignment="1" applyProtection="1">
      <alignment horizontal="center" vertical="center"/>
      <protection hidden="1"/>
    </xf>
    <xf numFmtId="0" fontId="26" fillId="0" borderId="180" xfId="0" applyFont="1" applyBorder="1" applyAlignment="1" applyProtection="1">
      <alignment horizontal="center" vertical="center"/>
      <protection hidden="1"/>
    </xf>
    <xf numFmtId="4" fontId="30" fillId="0" borderId="159" xfId="0" applyNumberFormat="1" applyFont="1" applyFill="1" applyBorder="1" applyAlignment="1" applyProtection="1">
      <alignment horizontal="center" vertical="center"/>
      <protection hidden="1"/>
    </xf>
    <xf numFmtId="4" fontId="30" fillId="0" borderId="178" xfId="0" applyNumberFormat="1" applyFont="1" applyFill="1" applyBorder="1" applyAlignment="1" applyProtection="1">
      <alignment horizontal="center" vertical="center"/>
      <protection hidden="1"/>
    </xf>
    <xf numFmtId="0" fontId="19" fillId="7" borderId="15" xfId="0" applyFont="1" applyFill="1" applyBorder="1" applyAlignment="1" applyProtection="1">
      <alignment horizontal="center" vertical="center" wrapText="1"/>
      <protection hidden="1"/>
    </xf>
    <xf numFmtId="0" fontId="32" fillId="0" borderId="131" xfId="1" applyFont="1" applyFill="1" applyBorder="1" applyAlignment="1" applyProtection="1">
      <alignment horizontal="left" vertical="center" wrapText="1"/>
    </xf>
    <xf numFmtId="0" fontId="32" fillId="0" borderId="139" xfId="0" applyFont="1" applyFill="1" applyBorder="1" applyAlignment="1" applyProtection="1">
      <alignment horizontal="center" vertical="center"/>
      <protection hidden="1"/>
    </xf>
    <xf numFmtId="0" fontId="26" fillId="0" borderId="26" xfId="0" applyFont="1" applyBorder="1" applyAlignment="1" applyProtection="1">
      <alignment horizontal="center" vertical="center"/>
      <protection hidden="1"/>
    </xf>
    <xf numFmtId="4" fontId="32" fillId="0" borderId="82" xfId="0" applyNumberFormat="1" applyFont="1" applyBorder="1" applyAlignment="1" applyProtection="1">
      <alignment horizontal="center" vertical="center"/>
      <protection hidden="1"/>
    </xf>
    <xf numFmtId="0" fontId="26" fillId="0" borderId="27" xfId="0" applyFont="1" applyBorder="1" applyAlignment="1" applyProtection="1">
      <alignment horizontal="center" vertical="center"/>
      <protection hidden="1"/>
    </xf>
    <xf numFmtId="0" fontId="26" fillId="0" borderId="31" xfId="0" applyFont="1" applyBorder="1" applyAlignment="1" applyProtection="1">
      <alignment horizontal="center" vertical="center"/>
      <protection hidden="1"/>
    </xf>
    <xf numFmtId="0" fontId="56" fillId="2" borderId="42" xfId="0" applyFont="1" applyFill="1" applyBorder="1" applyAlignment="1" applyProtection="1">
      <alignment horizontal="right" vertical="center"/>
      <protection hidden="1"/>
    </xf>
    <xf numFmtId="0" fontId="56" fillId="2" borderId="34" xfId="0" applyFont="1" applyFill="1" applyBorder="1" applyAlignment="1" applyProtection="1">
      <alignment horizontal="right" vertical="center"/>
      <protection hidden="1"/>
    </xf>
    <xf numFmtId="4" fontId="19" fillId="7" borderId="153" xfId="0" applyNumberFormat="1" applyFont="1" applyFill="1" applyBorder="1" applyAlignment="1" applyProtection="1">
      <alignment horizontal="center" vertical="center"/>
      <protection hidden="1"/>
    </xf>
    <xf numFmtId="4" fontId="19" fillId="7" borderId="151" xfId="0" applyNumberFormat="1" applyFont="1" applyFill="1" applyBorder="1" applyAlignment="1" applyProtection="1">
      <alignment horizontal="center" vertical="center"/>
      <protection hidden="1"/>
    </xf>
    <xf numFmtId="0" fontId="19" fillId="7" borderId="151" xfId="0" applyFont="1" applyFill="1" applyBorder="1" applyAlignment="1" applyProtection="1">
      <alignment horizontal="center" vertical="center"/>
      <protection hidden="1"/>
    </xf>
    <xf numFmtId="4" fontId="19" fillId="7" borderId="148" xfId="0" applyNumberFormat="1" applyFont="1" applyFill="1" applyBorder="1" applyAlignment="1" applyProtection="1">
      <alignment horizontal="center" vertical="center"/>
      <protection hidden="1"/>
    </xf>
    <xf numFmtId="4" fontId="19" fillId="7" borderId="146" xfId="0" applyNumberFormat="1" applyFont="1" applyFill="1" applyBorder="1" applyAlignment="1" applyProtection="1">
      <alignment horizontal="center" vertical="center"/>
      <protection hidden="1"/>
    </xf>
    <xf numFmtId="0" fontId="19" fillId="7" borderId="146" xfId="0" applyFont="1" applyFill="1" applyBorder="1" applyAlignment="1" applyProtection="1">
      <alignment horizontal="center" vertical="center"/>
      <protection hidden="1"/>
    </xf>
    <xf numFmtId="4" fontId="57" fillId="2" borderId="57" xfId="0" applyNumberFormat="1" applyFont="1" applyFill="1" applyBorder="1" applyAlignment="1" applyProtection="1">
      <alignment horizontal="center" vertical="center"/>
      <protection hidden="1"/>
    </xf>
    <xf numFmtId="4" fontId="57" fillId="2" borderId="61" xfId="0" applyNumberFormat="1" applyFont="1" applyFill="1" applyBorder="1" applyAlignment="1" applyProtection="1">
      <alignment horizontal="center" vertical="center"/>
      <protection hidden="1"/>
    </xf>
    <xf numFmtId="4" fontId="57" fillId="2" borderId="38" xfId="0" applyNumberFormat="1" applyFont="1" applyFill="1" applyBorder="1" applyAlignment="1" applyProtection="1">
      <alignment horizontal="center" vertical="center"/>
      <protection hidden="1"/>
    </xf>
    <xf numFmtId="0" fontId="57" fillId="2" borderId="38" xfId="0" applyFont="1" applyFill="1" applyBorder="1" applyAlignment="1" applyProtection="1">
      <alignment horizontal="center" vertical="center"/>
      <protection hidden="1"/>
    </xf>
    <xf numFmtId="0" fontId="57" fillId="2" borderId="41" xfId="0" applyFont="1" applyFill="1" applyBorder="1" applyAlignment="1" applyProtection="1">
      <alignment horizontal="center" vertical="center"/>
      <protection hidden="1"/>
    </xf>
    <xf numFmtId="0" fontId="56" fillId="2" borderId="55" xfId="0" applyFont="1" applyFill="1" applyBorder="1" applyAlignment="1" applyProtection="1">
      <alignment horizontal="right" vertical="center"/>
      <protection hidden="1"/>
    </xf>
    <xf numFmtId="0" fontId="56" fillId="2" borderId="57" xfId="0" applyFont="1" applyFill="1" applyBorder="1" applyAlignment="1" applyProtection="1">
      <alignment horizontal="right" vertical="center"/>
      <protection hidden="1"/>
    </xf>
    <xf numFmtId="0" fontId="56" fillId="2" borderId="43" xfId="0" applyFont="1" applyFill="1" applyBorder="1" applyAlignment="1" applyProtection="1">
      <alignment horizontal="right" vertical="center"/>
      <protection hidden="1"/>
    </xf>
    <xf numFmtId="0" fontId="56" fillId="2" borderId="38" xfId="0" applyFont="1" applyFill="1" applyBorder="1" applyAlignment="1" applyProtection="1">
      <alignment horizontal="right" vertical="center"/>
      <protection hidden="1"/>
    </xf>
    <xf numFmtId="0" fontId="19" fillId="7" borderId="150" xfId="0" applyFont="1" applyFill="1" applyBorder="1" applyAlignment="1" applyProtection="1">
      <alignment horizontal="center" vertical="center"/>
      <protection hidden="1"/>
    </xf>
    <xf numFmtId="0" fontId="19" fillId="7" borderId="152" xfId="0" applyFont="1" applyFill="1" applyBorder="1" applyAlignment="1" applyProtection="1">
      <alignment horizontal="center" vertical="center"/>
      <protection hidden="1"/>
    </xf>
    <xf numFmtId="0" fontId="19" fillId="7" borderId="147" xfId="0" applyFont="1" applyFill="1" applyBorder="1" applyAlignment="1" applyProtection="1">
      <alignment horizontal="center" vertical="center"/>
      <protection hidden="1"/>
    </xf>
    <xf numFmtId="0" fontId="19" fillId="7" borderId="149" xfId="0" applyFont="1" applyFill="1" applyBorder="1" applyAlignment="1" applyProtection="1">
      <alignment horizontal="center" vertical="center"/>
      <protection hidden="1"/>
    </xf>
    <xf numFmtId="4" fontId="57" fillId="2" borderId="34" xfId="0" applyNumberFormat="1" applyFont="1" applyFill="1" applyBorder="1" applyAlignment="1" applyProtection="1">
      <alignment horizontal="center" vertical="center"/>
      <protection hidden="1"/>
    </xf>
    <xf numFmtId="4" fontId="57" fillId="2" borderId="37" xfId="0" applyNumberFormat="1" applyFont="1" applyFill="1" applyBorder="1" applyAlignment="1" applyProtection="1">
      <alignment horizontal="center" vertical="center"/>
      <protection hidden="1"/>
    </xf>
    <xf numFmtId="0" fontId="58" fillId="2" borderId="117" xfId="0" applyFont="1" applyFill="1" applyBorder="1" applyAlignment="1" applyProtection="1">
      <alignment horizontal="center" vertical="center"/>
      <protection hidden="1"/>
    </xf>
    <xf numFmtId="0" fontId="51" fillId="0" borderId="118" xfId="0" applyFont="1" applyBorder="1" applyAlignment="1" applyProtection="1">
      <alignment horizontal="center" vertical="center"/>
    </xf>
    <xf numFmtId="0" fontId="51" fillId="0" borderId="169" xfId="0" applyFont="1" applyBorder="1" applyAlignment="1" applyProtection="1">
      <alignment horizontal="center" vertical="center"/>
    </xf>
    <xf numFmtId="172" fontId="58" fillId="8" borderId="170" xfId="0" applyNumberFormat="1" applyFont="1" applyFill="1" applyBorder="1" applyAlignment="1" applyProtection="1">
      <alignment horizontal="center" vertical="center"/>
      <protection locked="0"/>
    </xf>
    <xf numFmtId="172" fontId="51" fillId="8" borderId="171" xfId="0" applyNumberFormat="1" applyFont="1" applyFill="1" applyBorder="1" applyAlignment="1" applyProtection="1">
      <alignment horizontal="center" vertical="center"/>
      <protection locked="0"/>
    </xf>
    <xf numFmtId="4" fontId="58" fillId="2" borderId="116" xfId="0" applyNumberFormat="1" applyFont="1" applyFill="1" applyBorder="1" applyAlignment="1" applyProtection="1">
      <alignment horizontal="center" vertical="center"/>
      <protection hidden="1"/>
    </xf>
    <xf numFmtId="4" fontId="58" fillId="2" borderId="179" xfId="0" applyNumberFormat="1" applyFont="1" applyFill="1" applyBorder="1" applyAlignment="1" applyProtection="1">
      <alignment horizontal="center" vertical="center"/>
      <protection hidden="1"/>
    </xf>
    <xf numFmtId="0" fontId="47" fillId="7" borderId="172" xfId="0" applyFont="1" applyFill="1" applyBorder="1" applyAlignment="1" applyProtection="1">
      <alignment horizontal="center" vertical="center"/>
      <protection hidden="1"/>
    </xf>
    <xf numFmtId="0" fontId="48" fillId="7" borderId="173" xfId="0" applyFont="1" applyFill="1" applyBorder="1" applyAlignment="1" applyProtection="1">
      <alignment horizontal="center" vertical="center"/>
    </xf>
    <xf numFmtId="4" fontId="47" fillId="7" borderId="173" xfId="0" applyNumberFormat="1" applyFont="1" applyFill="1" applyBorder="1" applyAlignment="1" applyProtection="1">
      <alignment horizontal="center" vertical="center"/>
      <protection hidden="1"/>
    </xf>
    <xf numFmtId="0" fontId="47" fillId="7" borderId="173" xfId="0" applyFont="1" applyFill="1" applyBorder="1" applyAlignment="1" applyProtection="1">
      <alignment horizontal="center" vertical="center"/>
      <protection hidden="1"/>
    </xf>
    <xf numFmtId="0" fontId="47" fillId="7" borderId="186" xfId="0" applyFont="1" applyFill="1" applyBorder="1" applyAlignment="1" applyProtection="1">
      <alignment horizontal="center" vertical="center"/>
      <protection hidden="1"/>
    </xf>
    <xf numFmtId="4" fontId="19" fillId="7" borderId="157" xfId="0" applyNumberFormat="1" applyFont="1" applyFill="1" applyBorder="1" applyAlignment="1" applyProtection="1">
      <alignment horizontal="center" vertical="center"/>
      <protection hidden="1"/>
    </xf>
    <xf numFmtId="4" fontId="19" fillId="7" borderId="155" xfId="0" applyNumberFormat="1" applyFont="1" applyFill="1" applyBorder="1" applyAlignment="1" applyProtection="1">
      <alignment horizontal="center" vertical="center"/>
      <protection hidden="1"/>
    </xf>
    <xf numFmtId="0" fontId="19" fillId="7" borderId="155" xfId="0" applyFont="1" applyFill="1" applyBorder="1" applyAlignment="1" applyProtection="1">
      <alignment horizontal="center" vertical="center"/>
      <protection hidden="1"/>
    </xf>
    <xf numFmtId="4" fontId="47" fillId="7" borderId="116" xfId="0" applyNumberFormat="1" applyFont="1" applyFill="1" applyBorder="1" applyAlignment="1" applyProtection="1">
      <alignment horizontal="center" vertical="center"/>
      <protection hidden="1"/>
    </xf>
    <xf numFmtId="0" fontId="47" fillId="7" borderId="116" xfId="0" applyFont="1" applyFill="1" applyBorder="1" applyAlignment="1" applyProtection="1">
      <alignment horizontal="center" vertical="center"/>
      <protection hidden="1"/>
    </xf>
    <xf numFmtId="172" fontId="58" fillId="0" borderId="170" xfId="0" applyNumberFormat="1" applyFont="1" applyFill="1" applyBorder="1" applyAlignment="1" applyProtection="1">
      <alignment horizontal="center" vertical="center"/>
      <protection hidden="1"/>
    </xf>
    <xf numFmtId="172" fontId="51" fillId="0" borderId="171" xfId="0" applyNumberFormat="1" applyFont="1" applyBorder="1" applyAlignment="1" applyProtection="1">
      <alignment horizontal="center" vertical="center"/>
      <protection hidden="1"/>
    </xf>
    <xf numFmtId="0" fontId="19" fillId="7" borderId="154" xfId="0" applyFont="1" applyFill="1" applyBorder="1" applyAlignment="1" applyProtection="1">
      <alignment horizontal="center" vertical="center"/>
      <protection hidden="1"/>
    </xf>
    <xf numFmtId="0" fontId="19" fillId="7" borderId="156" xfId="0" applyFont="1" applyFill="1" applyBorder="1" applyAlignment="1" applyProtection="1">
      <alignment horizontal="center" vertical="center"/>
      <protection hidden="1"/>
    </xf>
    <xf numFmtId="0" fontId="47" fillId="7" borderId="115" xfId="0" applyFont="1" applyFill="1" applyBorder="1" applyAlignment="1" applyProtection="1">
      <alignment horizontal="center" vertical="center"/>
      <protection hidden="1"/>
    </xf>
    <xf numFmtId="0" fontId="47" fillId="7" borderId="158" xfId="0" applyFont="1" applyFill="1" applyBorder="1" applyAlignment="1" applyProtection="1">
      <alignment horizontal="center" vertical="center"/>
      <protection hidden="1"/>
    </xf>
    <xf numFmtId="0" fontId="48" fillId="7" borderId="159" xfId="0" applyFont="1" applyFill="1" applyBorder="1" applyAlignment="1" applyProtection="1">
      <alignment horizontal="center" vertical="center"/>
    </xf>
    <xf numFmtId="4" fontId="47" fillId="7" borderId="159" xfId="0" applyNumberFormat="1" applyFont="1" applyFill="1" applyBorder="1" applyAlignment="1" applyProtection="1">
      <alignment horizontal="center" vertical="center"/>
      <protection hidden="1"/>
    </xf>
    <xf numFmtId="0" fontId="47" fillId="7" borderId="159" xfId="0" applyFont="1" applyFill="1" applyBorder="1" applyAlignment="1" applyProtection="1">
      <alignment horizontal="center" vertical="center"/>
      <protection hidden="1"/>
    </xf>
    <xf numFmtId="0" fontId="47" fillId="7" borderId="178" xfId="0" applyFont="1" applyFill="1" applyBorder="1" applyAlignment="1" applyProtection="1">
      <alignment horizontal="center" vertical="center"/>
      <protection hidden="1"/>
    </xf>
    <xf numFmtId="0" fontId="19" fillId="7" borderId="168" xfId="0" applyFont="1" applyFill="1" applyBorder="1" applyAlignment="1" applyProtection="1">
      <alignment horizontal="center" vertical="center" wrapText="1"/>
      <protection hidden="1"/>
    </xf>
    <xf numFmtId="0" fontId="19" fillId="7" borderId="27" xfId="0" applyFont="1" applyFill="1" applyBorder="1" applyAlignment="1" applyProtection="1">
      <alignment horizontal="center" vertical="center" wrapText="1"/>
      <protection hidden="1"/>
    </xf>
    <xf numFmtId="0" fontId="32" fillId="0" borderId="29" xfId="1" applyFont="1" applyFill="1" applyBorder="1" applyAlignment="1" applyProtection="1">
      <alignment horizontal="center" vertical="center" wrapText="1"/>
    </xf>
    <xf numFmtId="0" fontId="32" fillId="10" borderId="143" xfId="0" applyFont="1" applyFill="1" applyBorder="1" applyAlignment="1" applyProtection="1">
      <alignment horizontal="center" vertical="center" wrapText="1" shrinkToFit="1"/>
      <protection locked="0" hidden="1"/>
    </xf>
    <xf numFmtId="0" fontId="26" fillId="10" borderId="72" xfId="0" applyFont="1" applyFill="1" applyBorder="1" applyAlignment="1" applyProtection="1">
      <alignment horizontal="center" vertical="center" wrapText="1" shrinkToFit="1"/>
      <protection locked="0"/>
    </xf>
    <xf numFmtId="0" fontId="32" fillId="10" borderId="71" xfId="0" applyFont="1" applyFill="1" applyBorder="1" applyAlignment="1" applyProtection="1">
      <alignment horizontal="center" vertical="center" wrapText="1" shrinkToFit="1"/>
      <protection locked="0" hidden="1"/>
    </xf>
    <xf numFmtId="0" fontId="26" fillId="10" borderId="73" xfId="0" applyFont="1" applyFill="1" applyBorder="1" applyAlignment="1" applyProtection="1">
      <alignment horizontal="center" vertical="center" wrapText="1" shrinkToFit="1"/>
      <protection locked="0"/>
    </xf>
    <xf numFmtId="0" fontId="51" fillId="0" borderId="0" xfId="0" applyFont="1" applyAlignment="1">
      <alignment horizontal="left" vertical="center" wrapText="1"/>
    </xf>
    <xf numFmtId="0" fontId="52" fillId="0" borderId="28" xfId="6" applyFont="1" applyFill="1" applyBorder="1" applyAlignment="1">
      <alignment horizontal="left" vertical="center" wrapText="1"/>
    </xf>
    <xf numFmtId="0" fontId="26" fillId="0" borderId="0" xfId="0" applyFont="1" applyAlignment="1">
      <alignment horizontal="center"/>
    </xf>
    <xf numFmtId="0" fontId="54" fillId="7" borderId="172" xfId="0" applyFont="1" applyFill="1" applyBorder="1" applyAlignment="1">
      <alignment horizontal="center" vertical="center" wrapText="1"/>
    </xf>
    <xf numFmtId="0" fontId="54" fillId="7" borderId="173" xfId="0" applyFont="1" applyFill="1" applyBorder="1" applyAlignment="1">
      <alignment horizontal="center" vertical="center" wrapText="1"/>
    </xf>
    <xf numFmtId="0" fontId="54" fillId="7" borderId="176" xfId="0" applyFont="1" applyFill="1" applyBorder="1" applyAlignment="1">
      <alignment horizontal="center" vertical="center" wrapText="1"/>
    </xf>
    <xf numFmtId="0" fontId="54" fillId="7" borderId="174" xfId="0" applyFont="1" applyFill="1" applyBorder="1" applyAlignment="1">
      <alignment horizontal="center" vertical="center" wrapText="1"/>
    </xf>
    <xf numFmtId="0" fontId="54" fillId="7" borderId="175" xfId="0" applyFont="1" applyFill="1" applyBorder="1" applyAlignment="1">
      <alignment horizontal="center" vertical="center" wrapText="1"/>
    </xf>
    <xf numFmtId="0" fontId="54" fillId="7" borderId="177" xfId="0" applyFont="1" applyFill="1" applyBorder="1" applyAlignment="1">
      <alignment horizontal="center" vertical="center" wrapText="1"/>
    </xf>
    <xf numFmtId="0" fontId="33" fillId="8" borderId="165" xfId="0" applyFont="1" applyFill="1" applyBorder="1" applyAlignment="1" applyProtection="1">
      <alignment horizontal="center" vertical="top" wrapText="1"/>
      <protection locked="0"/>
    </xf>
    <xf numFmtId="0" fontId="26" fillId="8" borderId="166" xfId="0" applyFont="1" applyFill="1" applyBorder="1" applyAlignment="1" applyProtection="1">
      <alignment horizontal="center" vertical="top" wrapText="1"/>
      <protection locked="0"/>
    </xf>
    <xf numFmtId="0" fontId="15" fillId="4" borderId="16" xfId="1" applyFont="1" applyFill="1" applyBorder="1" applyAlignment="1">
      <alignment horizontal="center" vertical="center" wrapText="1"/>
    </xf>
    <xf numFmtId="0" fontId="66" fillId="7" borderId="183" xfId="1" applyFont="1" applyFill="1" applyBorder="1" applyAlignment="1">
      <alignment horizontal="center" vertical="center" wrapText="1"/>
    </xf>
    <xf numFmtId="0" fontId="13" fillId="4" borderId="20" xfId="1" applyFont="1" applyFill="1" applyBorder="1" applyAlignment="1">
      <alignment horizontal="left" vertical="center" wrapText="1"/>
    </xf>
    <xf numFmtId="0" fontId="13" fillId="5" borderId="20" xfId="1" applyFont="1" applyFill="1" applyBorder="1" applyAlignment="1">
      <alignment horizontal="left" vertical="center" wrapText="1"/>
    </xf>
    <xf numFmtId="0" fontId="66" fillId="7" borderId="183" xfId="0" applyFont="1" applyFill="1" applyBorder="1" applyAlignment="1">
      <alignment horizontal="center" vertical="center" wrapText="1"/>
    </xf>
    <xf numFmtId="0" fontId="66" fillId="7" borderId="183" xfId="1" applyFont="1" applyFill="1" applyBorder="1" applyAlignment="1">
      <alignment horizontal="left" vertical="center" wrapText="1" indent="1"/>
    </xf>
    <xf numFmtId="0" fontId="68" fillId="7" borderId="183" xfId="0" applyFont="1" applyFill="1" applyBorder="1" applyAlignment="1">
      <alignment horizontal="left" wrapText="1"/>
    </xf>
    <xf numFmtId="0" fontId="15" fillId="5" borderId="16" xfId="1" applyFont="1" applyFill="1" applyBorder="1" applyAlignment="1">
      <alignment horizontal="center" vertical="center" wrapText="1"/>
    </xf>
    <xf numFmtId="0" fontId="14" fillId="0" borderId="20" xfId="1" applyFont="1" applyFill="1" applyBorder="1" applyAlignment="1">
      <alignment horizontal="left" vertical="center" wrapText="1"/>
    </xf>
    <xf numFmtId="0" fontId="67" fillId="7" borderId="183" xfId="1" applyFont="1" applyFill="1" applyBorder="1" applyAlignment="1">
      <alignment horizontal="center" vertical="center" wrapText="1"/>
    </xf>
    <xf numFmtId="0" fontId="64" fillId="7" borderId="183" xfId="1" applyFont="1" applyFill="1" applyBorder="1" applyAlignment="1">
      <alignment horizontal="center" vertical="center" wrapText="1"/>
    </xf>
    <xf numFmtId="0" fontId="65" fillId="7" borderId="183" xfId="1" applyFont="1" applyFill="1" applyBorder="1" applyAlignment="1">
      <alignment horizontal="center" vertical="center" wrapText="1"/>
    </xf>
    <xf numFmtId="0" fontId="12" fillId="3" borderId="23" xfId="1" applyFont="1" applyFill="1" applyBorder="1" applyAlignment="1">
      <alignment horizontal="center" vertical="center" wrapText="1"/>
    </xf>
    <xf numFmtId="0" fontId="12" fillId="0" borderId="20" xfId="1" applyFont="1" applyFill="1" applyBorder="1" applyAlignment="1">
      <alignment horizontal="center" vertical="center" wrapText="1"/>
    </xf>
    <xf numFmtId="0" fontId="12" fillId="3" borderId="17" xfId="1" applyFont="1" applyFill="1" applyBorder="1" applyAlignment="1">
      <alignment horizontal="center" vertical="center" wrapText="1"/>
    </xf>
    <xf numFmtId="0" fontId="12" fillId="0" borderId="16" xfId="1" applyFont="1" applyFill="1" applyBorder="1" applyAlignment="1">
      <alignment horizontal="center" vertical="center" wrapText="1"/>
    </xf>
    <xf numFmtId="0" fontId="11" fillId="3" borderId="17" xfId="1" applyFont="1" applyFill="1" applyBorder="1" applyAlignment="1">
      <alignment horizontal="center" vertical="center" wrapText="1"/>
    </xf>
    <xf numFmtId="0" fontId="12" fillId="0" borderId="17" xfId="1" applyFont="1" applyFill="1" applyBorder="1" applyAlignment="1">
      <alignment horizontal="center" vertical="center" wrapText="1"/>
    </xf>
    <xf numFmtId="0" fontId="10" fillId="0" borderId="19" xfId="1" applyFont="1" applyFill="1" applyBorder="1" applyAlignment="1">
      <alignment horizontal="left" vertical="top"/>
    </xf>
    <xf numFmtId="0" fontId="10" fillId="0" borderId="29" xfId="1" applyFont="1" applyFill="1" applyBorder="1" applyAlignment="1">
      <alignment horizontal="left" vertical="top"/>
    </xf>
    <xf numFmtId="0" fontId="10" fillId="0" borderId="20" xfId="1" applyFont="1" applyFill="1" applyBorder="1" applyAlignment="1">
      <alignment horizontal="left" vertical="top"/>
    </xf>
    <xf numFmtId="168" fontId="8" fillId="0" borderId="16" xfId="1" applyNumberFormat="1" applyFont="1" applyFill="1" applyBorder="1" applyAlignment="1">
      <alignment horizontal="center" vertical="center" wrapText="1"/>
    </xf>
    <xf numFmtId="0" fontId="6" fillId="0" borderId="16" xfId="1" applyFill="1" applyBorder="1" applyAlignment="1">
      <alignment horizontal="center" vertical="center" wrapText="1"/>
    </xf>
    <xf numFmtId="0" fontId="6" fillId="0" borderId="182" xfId="1" applyFill="1" applyBorder="1" applyAlignment="1">
      <alignment horizontal="center" vertical="center" wrapText="1"/>
    </xf>
    <xf numFmtId="0" fontId="0" fillId="0" borderId="182" xfId="0" applyBorder="1" applyAlignment="1">
      <alignment horizontal="center" vertical="center" wrapText="1"/>
    </xf>
    <xf numFmtId="166" fontId="8" fillId="0" borderId="16" xfId="1" applyNumberFormat="1" applyFont="1" applyFill="1" applyBorder="1" applyAlignment="1">
      <alignment horizontal="center" vertical="center" wrapText="1"/>
    </xf>
    <xf numFmtId="0" fontId="7" fillId="0" borderId="16" xfId="1" applyFont="1" applyFill="1" applyBorder="1" applyAlignment="1">
      <alignment horizontal="left" vertical="top" wrapText="1"/>
    </xf>
    <xf numFmtId="0" fontId="66" fillId="7" borderId="183" xfId="1" applyFont="1" applyFill="1" applyBorder="1" applyAlignment="1">
      <alignment horizontal="center" vertical="center" textRotation="90" wrapText="1"/>
    </xf>
    <xf numFmtId="0" fontId="67" fillId="7" borderId="183" xfId="1" applyFont="1" applyFill="1" applyBorder="1" applyAlignment="1">
      <alignment horizontal="center" vertical="center" textRotation="90" wrapText="1"/>
    </xf>
    <xf numFmtId="0" fontId="69" fillId="7" borderId="183" xfId="1" applyFont="1" applyFill="1" applyBorder="1" applyAlignment="1">
      <alignment horizontal="center" vertical="top" wrapText="1"/>
    </xf>
    <xf numFmtId="0" fontId="4" fillId="0" borderId="17" xfId="1" applyFont="1" applyFill="1" applyBorder="1" applyAlignment="1">
      <alignment horizontal="left" vertical="top" wrapText="1"/>
    </xf>
    <xf numFmtId="0" fontId="6" fillId="0" borderId="17" xfId="1" applyFill="1" applyBorder="1" applyAlignment="1">
      <alignment horizontal="left" vertical="top" wrapText="1"/>
    </xf>
    <xf numFmtId="0" fontId="6" fillId="0" borderId="16" xfId="1" applyFill="1" applyBorder="1" applyAlignment="1">
      <alignment horizontal="left" vertical="top" wrapText="1"/>
    </xf>
    <xf numFmtId="0" fontId="69" fillId="7" borderId="183" xfId="1" applyFont="1" applyFill="1" applyBorder="1" applyAlignment="1">
      <alignment horizontal="center" vertical="center" textRotation="90" wrapText="1"/>
    </xf>
    <xf numFmtId="0" fontId="70" fillId="7" borderId="183" xfId="1" applyFont="1" applyFill="1" applyBorder="1" applyAlignment="1">
      <alignment horizontal="center" vertical="center" textRotation="90" wrapText="1"/>
    </xf>
    <xf numFmtId="168" fontId="8" fillId="0" borderId="17" xfId="1" applyNumberFormat="1" applyFont="1" applyFill="1" applyBorder="1" applyAlignment="1">
      <alignment horizontal="center" vertical="center" wrapText="1"/>
    </xf>
    <xf numFmtId="0" fontId="6" fillId="0" borderId="17" xfId="1" applyFill="1" applyBorder="1" applyAlignment="1">
      <alignment horizontal="center" vertical="center" wrapText="1"/>
    </xf>
    <xf numFmtId="0" fontId="7" fillId="0" borderId="17" xfId="1" applyFont="1" applyFill="1" applyBorder="1" applyAlignment="1">
      <alignment horizontal="left" vertical="top" wrapText="1"/>
    </xf>
    <xf numFmtId="166" fontId="8" fillId="0" borderId="17" xfId="1" applyNumberFormat="1" applyFont="1" applyFill="1" applyBorder="1" applyAlignment="1">
      <alignment horizontal="center" vertical="center" wrapText="1"/>
    </xf>
    <xf numFmtId="0" fontId="7" fillId="0" borderId="16" xfId="1" applyFont="1" applyFill="1" applyBorder="1" applyAlignment="1">
      <alignment horizontal="left" vertical="center" wrapText="1"/>
    </xf>
    <xf numFmtId="0" fontId="7" fillId="0" borderId="20" xfId="1" applyFont="1" applyFill="1" applyBorder="1" applyAlignment="1">
      <alignment horizontal="left" vertical="top" wrapText="1" indent="1"/>
    </xf>
    <xf numFmtId="0" fontId="0" fillId="0" borderId="20" xfId="0" applyBorder="1" applyAlignment="1">
      <alignment horizontal="left" vertical="top" wrapText="1" indent="1"/>
    </xf>
    <xf numFmtId="0" fontId="7" fillId="0" borderId="20" xfId="1" applyFont="1" applyFill="1" applyBorder="1" applyAlignment="1">
      <alignment horizontal="center" vertical="center" wrapText="1"/>
    </xf>
    <xf numFmtId="0" fontId="6" fillId="0" borderId="20" xfId="1" applyFill="1" applyBorder="1" applyAlignment="1">
      <alignment horizontal="center" vertical="center" wrapText="1"/>
    </xf>
    <xf numFmtId="0" fontId="6" fillId="0" borderId="16" xfId="1" applyFill="1" applyBorder="1" applyAlignment="1">
      <alignment horizontal="left" vertical="center" wrapText="1"/>
    </xf>
    <xf numFmtId="0" fontId="7" fillId="0" borderId="17" xfId="1" applyFont="1" applyFill="1" applyBorder="1" applyAlignment="1">
      <alignment horizontal="left" wrapText="1"/>
    </xf>
    <xf numFmtId="0" fontId="6" fillId="0" borderId="17" xfId="1" applyFill="1" applyBorder="1" applyAlignment="1">
      <alignment horizontal="left" wrapText="1"/>
    </xf>
    <xf numFmtId="0" fontId="7" fillId="0" borderId="16" xfId="1" applyFont="1" applyFill="1" applyBorder="1" applyAlignment="1">
      <alignment horizontal="left" wrapText="1"/>
    </xf>
    <xf numFmtId="0" fontId="6" fillId="0" borderId="16" xfId="1" applyFill="1" applyBorder="1" applyAlignment="1">
      <alignment horizontal="left" wrapText="1"/>
    </xf>
    <xf numFmtId="0" fontId="67" fillId="7" borderId="183" xfId="1" applyFont="1" applyFill="1" applyBorder="1" applyAlignment="1">
      <alignment horizontal="left" vertical="top" wrapText="1"/>
    </xf>
    <xf numFmtId="0" fontId="7" fillId="0" borderId="16" xfId="1" applyFont="1" applyFill="1" applyBorder="1" applyAlignment="1">
      <alignment horizontal="center" vertical="center" wrapText="1"/>
    </xf>
    <xf numFmtId="0" fontId="8" fillId="0" borderId="70" xfId="1" applyFont="1" applyFill="1" applyBorder="1" applyAlignment="1">
      <alignment horizontal="left" vertical="top" wrapText="1"/>
    </xf>
    <xf numFmtId="0" fontId="8" fillId="0" borderId="44" xfId="1" applyFont="1" applyFill="1" applyBorder="1" applyAlignment="1">
      <alignment horizontal="left" vertical="top" wrapText="1"/>
    </xf>
    <xf numFmtId="0" fontId="7" fillId="0" borderId="23" xfId="1" applyFont="1" applyFill="1" applyBorder="1" applyAlignment="1">
      <alignment horizontal="left" vertical="center" wrapText="1"/>
    </xf>
    <xf numFmtId="0" fontId="7" fillId="0" borderId="20" xfId="1" applyFont="1" applyFill="1" applyBorder="1" applyAlignment="1">
      <alignment horizontal="left" vertical="center" wrapText="1"/>
    </xf>
    <xf numFmtId="0" fontId="6" fillId="0" borderId="184" xfId="1" applyFill="1" applyBorder="1" applyAlignment="1">
      <alignment horizontal="center" vertical="center" wrapText="1"/>
    </xf>
    <xf numFmtId="0" fontId="0" fillId="0" borderId="184" xfId="0" applyBorder="1" applyAlignment="1">
      <alignment horizontal="center" vertical="center" wrapText="1"/>
    </xf>
    <xf numFmtId="0" fontId="65" fillId="7" borderId="183" xfId="1" applyFont="1" applyFill="1" applyBorder="1" applyAlignment="1">
      <alignment horizontal="center" vertical="center" textRotation="90" wrapText="1"/>
    </xf>
    <xf numFmtId="0" fontId="6" fillId="0" borderId="20" xfId="1" applyFill="1" applyBorder="1" applyAlignment="1">
      <alignment horizontal="left" vertical="center" wrapText="1"/>
    </xf>
    <xf numFmtId="0" fontId="69" fillId="7" borderId="183" xfId="1" applyFont="1" applyFill="1" applyBorder="1" applyAlignment="1">
      <alignment horizontal="center" vertical="center" wrapText="1"/>
    </xf>
    <xf numFmtId="0" fontId="70" fillId="7" borderId="183" xfId="1" applyFont="1" applyFill="1" applyBorder="1" applyAlignment="1">
      <alignment horizontal="center" vertical="center" wrapText="1"/>
    </xf>
  </cellXfs>
  <cellStyles count="17">
    <cellStyle name="Migliaia" xfId="5" builtinId="3"/>
    <cellStyle name="Migliaia 2" xfId="7" xr:uid="{00000000-0005-0000-0000-000001000000}"/>
    <cellStyle name="Migliaia 2 2" xfId="14" xr:uid="{00000000-0005-0000-0000-000002000000}"/>
    <cellStyle name="Migliaia 3" xfId="12" xr:uid="{00000000-0005-0000-0000-000003000000}"/>
    <cellStyle name="Normale" xfId="0" builtinId="0"/>
    <cellStyle name="Normale 2" xfId="1" xr:uid="{00000000-0005-0000-0000-000005000000}"/>
    <cellStyle name="Normale 3" xfId="4" xr:uid="{00000000-0005-0000-0000-000006000000}"/>
    <cellStyle name="Normale 4" xfId="6" xr:uid="{00000000-0005-0000-0000-000007000000}"/>
    <cellStyle name="Normale 4 2" xfId="13" xr:uid="{00000000-0005-0000-0000-000008000000}"/>
    <cellStyle name="Percentuale" xfId="3" builtinId="5"/>
    <cellStyle name="Percentuale 2" xfId="9" xr:uid="{00000000-0005-0000-0000-00000A000000}"/>
    <cellStyle name="Percentuale 2 2" xfId="16" xr:uid="{00000000-0005-0000-0000-00000B000000}"/>
    <cellStyle name="Percentuale 3" xfId="11" xr:uid="{00000000-0005-0000-0000-00000C000000}"/>
    <cellStyle name="Valuta" xfId="2" builtinId="4"/>
    <cellStyle name="Valuta 2" xfId="8" xr:uid="{00000000-0005-0000-0000-00000E000000}"/>
    <cellStyle name="Valuta 2 2" xfId="15" xr:uid="{00000000-0005-0000-0000-00000F000000}"/>
    <cellStyle name="Valuta 3" xfId="10" xr:uid="{00000000-0005-0000-0000-000010000000}"/>
  </cellStyles>
  <dxfs count="3815">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225B90"/>
      <color rgb="FFD5EFFF"/>
      <color rgb="FFE2ADAC"/>
      <color rgb="FFCCECFF"/>
      <color rgb="FFEAEAEA"/>
      <color rgb="FFF8F8F8"/>
      <color rgb="FFDDDDDD"/>
      <color rgb="FF667C98"/>
      <color rgb="FFCC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468247</xdr:colOff>
      <xdr:row>1</xdr:row>
      <xdr:rowOff>13158</xdr:rowOff>
    </xdr:from>
    <xdr:to>
      <xdr:col>1</xdr:col>
      <xdr:colOff>1804147</xdr:colOff>
      <xdr:row>2</xdr:row>
      <xdr:rowOff>4894</xdr:rowOff>
    </xdr:to>
    <xdr:pic>
      <xdr:nvPicPr>
        <xdr:cNvPr id="5" name="Immagine 4">
          <a:extLst>
            <a:ext uri="{FF2B5EF4-FFF2-40B4-BE49-F238E27FC236}">
              <a16:creationId xmlns:a16="http://schemas.microsoft.com/office/drawing/2014/main" id="{C449FF39-CC9C-47EF-A812-B04B61BB5525}"/>
            </a:ext>
          </a:extLst>
        </xdr:cNvPr>
        <xdr:cNvPicPr>
          <a:picLocks noChangeAspect="1"/>
        </xdr:cNvPicPr>
      </xdr:nvPicPr>
      <xdr:blipFill>
        <a:blip xmlns:r="http://schemas.openxmlformats.org/officeDocument/2006/relationships" r:embed="rId1"/>
        <a:stretch>
          <a:fillRect/>
        </a:stretch>
      </xdr:blipFill>
      <xdr:spPr>
        <a:xfrm>
          <a:off x="681159" y="170040"/>
          <a:ext cx="1335900" cy="712914"/>
        </a:xfrm>
        <a:prstGeom prst="rect">
          <a:avLst/>
        </a:prstGeom>
      </xdr:spPr>
    </xdr:pic>
    <xdr:clientData/>
  </xdr:twoCellAnchor>
  <xdr:twoCellAnchor editAs="oneCell">
    <xdr:from>
      <xdr:col>3</xdr:col>
      <xdr:colOff>359391</xdr:colOff>
      <xdr:row>4</xdr:row>
      <xdr:rowOff>103256</xdr:rowOff>
    </xdr:from>
    <xdr:to>
      <xdr:col>5</xdr:col>
      <xdr:colOff>278999</xdr:colOff>
      <xdr:row>12</xdr:row>
      <xdr:rowOff>44822</xdr:rowOff>
    </xdr:to>
    <xdr:pic>
      <xdr:nvPicPr>
        <xdr:cNvPr id="11" name="Immagine 10">
          <a:extLst>
            <a:ext uri="{FF2B5EF4-FFF2-40B4-BE49-F238E27FC236}">
              <a16:creationId xmlns:a16="http://schemas.microsoft.com/office/drawing/2014/main" id="{64443B9D-AC61-44D3-9E4E-5683ED4724D2}"/>
            </a:ext>
          </a:extLst>
        </xdr:cNvPr>
        <xdr:cNvPicPr>
          <a:picLocks noChangeAspect="1"/>
        </xdr:cNvPicPr>
      </xdr:nvPicPr>
      <xdr:blipFill rotWithShape="1">
        <a:blip xmlns:r="http://schemas.openxmlformats.org/officeDocument/2006/relationships" r:embed="rId2"/>
        <a:srcRect l="4361" r="15455" b="7442"/>
        <a:stretch/>
      </xdr:blipFill>
      <xdr:spPr>
        <a:xfrm>
          <a:off x="8113862" y="1380727"/>
          <a:ext cx="2317666" cy="2025861"/>
        </a:xfrm>
        <a:prstGeom prst="rect">
          <a:avLst/>
        </a:prstGeom>
        <a:ln>
          <a:noFill/>
        </a:ln>
        <a:effectLst/>
      </xdr:spPr>
    </xdr:pic>
    <xdr:clientData/>
  </xdr:twoCellAnchor>
  <xdr:twoCellAnchor>
    <xdr:from>
      <xdr:col>0</xdr:col>
      <xdr:colOff>201707</xdr:colOff>
      <xdr:row>2</xdr:row>
      <xdr:rowOff>145676</xdr:rowOff>
    </xdr:from>
    <xdr:to>
      <xdr:col>1</xdr:col>
      <xdr:colOff>2184795</xdr:colOff>
      <xdr:row>12</xdr:row>
      <xdr:rowOff>187239</xdr:rowOff>
    </xdr:to>
    <xdr:grpSp>
      <xdr:nvGrpSpPr>
        <xdr:cNvPr id="7" name="Gruppo 6">
          <a:extLst>
            <a:ext uri="{FF2B5EF4-FFF2-40B4-BE49-F238E27FC236}">
              <a16:creationId xmlns:a16="http://schemas.microsoft.com/office/drawing/2014/main" id="{32313EF0-1E13-426A-A8F3-CC41134C129B}"/>
            </a:ext>
          </a:extLst>
        </xdr:cNvPr>
        <xdr:cNvGrpSpPr/>
      </xdr:nvGrpSpPr>
      <xdr:grpSpPr>
        <a:xfrm>
          <a:off x="201707" y="1051111"/>
          <a:ext cx="2198241" cy="2533752"/>
          <a:chOff x="12617824" y="1243853"/>
          <a:chExt cx="2196000" cy="2529269"/>
        </a:xfrm>
      </xdr:grpSpPr>
      <xdr:pic>
        <xdr:nvPicPr>
          <xdr:cNvPr id="2" name="Immagine 1">
            <a:extLst>
              <a:ext uri="{FF2B5EF4-FFF2-40B4-BE49-F238E27FC236}">
                <a16:creationId xmlns:a16="http://schemas.microsoft.com/office/drawing/2014/main" id="{734E7923-759B-4682-B626-D0C94981D6AE}"/>
              </a:ext>
            </a:extLst>
          </xdr:cNvPr>
          <xdr:cNvPicPr>
            <a:picLocks noChangeAspect="1"/>
          </xdr:cNvPicPr>
        </xdr:nvPicPr>
        <xdr:blipFill>
          <a:blip xmlns:r="http://schemas.openxmlformats.org/officeDocument/2006/relationships" r:embed="rId3"/>
          <a:stretch>
            <a:fillRect/>
          </a:stretch>
        </xdr:blipFill>
        <xdr:spPr>
          <a:xfrm>
            <a:off x="12617824" y="1243853"/>
            <a:ext cx="2196000" cy="2529269"/>
          </a:xfrm>
          <a:prstGeom prst="rect">
            <a:avLst/>
          </a:prstGeom>
        </xdr:spPr>
      </xdr:pic>
      <xdr:sp macro="" textlink="">
        <xdr:nvSpPr>
          <xdr:cNvPr id="3" name="CasellaDiTesto 2">
            <a:extLst>
              <a:ext uri="{FF2B5EF4-FFF2-40B4-BE49-F238E27FC236}">
                <a16:creationId xmlns:a16="http://schemas.microsoft.com/office/drawing/2014/main" id="{508881DD-2D77-4296-8805-1DA80A417630}"/>
              </a:ext>
            </a:extLst>
          </xdr:cNvPr>
          <xdr:cNvSpPr txBox="1"/>
        </xdr:nvSpPr>
        <xdr:spPr>
          <a:xfrm>
            <a:off x="12629030" y="2767853"/>
            <a:ext cx="1154206" cy="997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LINEA </a:t>
            </a:r>
          </a:p>
          <a:p>
            <a:r>
              <a:rPr lang="it-IT" sz="1100"/>
              <a:t>GUIDA</a:t>
            </a:r>
          </a:p>
          <a:p>
            <a:r>
              <a:rPr lang="it-IT" sz="900" i="1"/>
              <a:t>a cura del </a:t>
            </a:r>
          </a:p>
          <a:p>
            <a:r>
              <a:rPr lang="it-IT" sz="1100" i="0"/>
              <a:t>GdL OICE Ecosismabonus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264268</xdr:colOff>
      <xdr:row>1</xdr:row>
      <xdr:rowOff>358588</xdr:rowOff>
    </xdr:from>
    <xdr:to>
      <xdr:col>1</xdr:col>
      <xdr:colOff>1882588</xdr:colOff>
      <xdr:row>2</xdr:row>
      <xdr:rowOff>658878</xdr:rowOff>
    </xdr:to>
    <xdr:pic>
      <xdr:nvPicPr>
        <xdr:cNvPr id="6" name="Immagine 5">
          <a:extLst>
            <a:ext uri="{FF2B5EF4-FFF2-40B4-BE49-F238E27FC236}">
              <a16:creationId xmlns:a16="http://schemas.microsoft.com/office/drawing/2014/main" id="{B35C3DA4-388B-4EA7-B017-DA9FD312FDCA}"/>
            </a:ext>
          </a:extLst>
        </xdr:cNvPr>
        <xdr:cNvPicPr>
          <a:picLocks noChangeAspect="1"/>
        </xdr:cNvPicPr>
      </xdr:nvPicPr>
      <xdr:blipFill rotWithShape="1">
        <a:blip xmlns:r="http://schemas.openxmlformats.org/officeDocument/2006/relationships" r:embed="rId1"/>
        <a:srcRect t="6974" b="6852"/>
        <a:stretch/>
      </xdr:blipFill>
      <xdr:spPr>
        <a:xfrm>
          <a:off x="578033" y="526676"/>
          <a:ext cx="1618320" cy="804555"/>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54"/>
  <sheetViews>
    <sheetView showGridLines="0" tabSelected="1" zoomScale="85" zoomScaleNormal="85" zoomScaleSheetLayoutView="85" zoomScalePageLayoutView="70" workbookViewId="0">
      <selection activeCell="K16" sqref="K16"/>
    </sheetView>
  </sheetViews>
  <sheetFormatPr defaultColWidth="9.109375" defaultRowHeight="13.8" x14ac:dyDescent="0.3"/>
  <cols>
    <col min="1" max="1" width="3.109375" style="165" customWidth="1"/>
    <col min="2" max="2" width="33.44140625" style="165" customWidth="1"/>
    <col min="3" max="3" width="79.6640625" style="165" customWidth="1"/>
    <col min="4" max="4" width="22.88671875" style="165" customWidth="1"/>
    <col min="5" max="5" width="13.109375" style="165" customWidth="1"/>
    <col min="6" max="6" width="12.109375" style="165" bestFit="1" customWidth="1"/>
    <col min="7" max="7" width="6.5546875" style="165" customWidth="1"/>
    <col min="8" max="8" width="6.33203125" style="129" customWidth="1"/>
    <col min="9" max="9" width="3.6640625" style="165" customWidth="1"/>
    <col min="10" max="10" width="6.6640625" style="165" customWidth="1"/>
    <col min="11" max="11" width="8.6640625" style="165" customWidth="1"/>
    <col min="12" max="12" width="3.6640625" style="165" customWidth="1"/>
    <col min="13" max="13" width="6.6640625" style="165" customWidth="1"/>
    <col min="14" max="14" width="8.6640625" style="165" customWidth="1"/>
    <col min="15" max="15" width="3.6640625" style="165" customWidth="1"/>
    <col min="16" max="16" width="6.6640625" style="165" customWidth="1"/>
    <col min="17" max="17" width="12.33203125" style="165" customWidth="1"/>
    <col min="18" max="18" width="3.6640625" style="165" customWidth="1"/>
    <col min="19" max="19" width="6.6640625" style="165" customWidth="1"/>
    <col min="20" max="20" width="12.33203125" style="165" customWidth="1"/>
    <col min="21" max="21" width="3.6640625" style="165" customWidth="1"/>
    <col min="22" max="22" width="6.6640625" style="165" customWidth="1"/>
    <col min="23" max="23" width="8.6640625" style="165" customWidth="1"/>
    <col min="24" max="24" width="3.6640625" style="165" customWidth="1"/>
    <col min="25" max="25" width="6.6640625" style="165" customWidth="1"/>
    <col min="26" max="16384" width="9.109375" style="165"/>
  </cols>
  <sheetData>
    <row r="1" spans="1:25" s="127" customFormat="1" x14ac:dyDescent="0.25">
      <c r="B1" s="384"/>
      <c r="C1" s="385"/>
      <c r="D1" s="386"/>
      <c r="E1" s="386"/>
      <c r="F1" s="386"/>
      <c r="G1" s="129"/>
      <c r="H1" s="129"/>
      <c r="I1" s="129"/>
      <c r="J1" s="129"/>
      <c r="K1" s="129"/>
      <c r="L1" s="129"/>
      <c r="M1" s="129"/>
      <c r="N1" s="129"/>
      <c r="O1" s="129"/>
      <c r="P1" s="129"/>
      <c r="Q1" s="129"/>
      <c r="R1" s="129"/>
      <c r="S1" s="129"/>
      <c r="T1" s="129"/>
      <c r="U1" s="129"/>
      <c r="V1" s="129"/>
      <c r="W1" s="129"/>
      <c r="X1" s="129"/>
      <c r="Y1" s="129"/>
    </row>
    <row r="2" spans="1:25" s="127" customFormat="1" ht="57" customHeight="1" x14ac:dyDescent="0.25">
      <c r="B2" s="130"/>
      <c r="C2" s="413" t="s">
        <v>707</v>
      </c>
      <c r="D2" s="413"/>
      <c r="E2" s="413"/>
      <c r="F2" s="413"/>
      <c r="G2" s="129"/>
      <c r="H2" s="129"/>
      <c r="I2" s="129"/>
      <c r="J2" s="129"/>
      <c r="K2" s="129"/>
      <c r="L2" s="129"/>
      <c r="M2" s="129"/>
      <c r="N2" s="129"/>
      <c r="O2" s="129"/>
      <c r="P2" s="129"/>
      <c r="Q2" s="129"/>
      <c r="R2" s="129"/>
      <c r="S2" s="129"/>
      <c r="T2" s="129"/>
      <c r="U2" s="129"/>
      <c r="V2" s="129"/>
      <c r="W2" s="129"/>
      <c r="X2" s="129"/>
      <c r="Y2" s="129"/>
    </row>
    <row r="3" spans="1:25" s="127" customFormat="1" ht="14.4" thickBot="1" x14ac:dyDescent="0.3">
      <c r="C3" s="128"/>
      <c r="D3" s="129"/>
      <c r="E3" s="129"/>
      <c r="F3" s="129"/>
      <c r="G3" s="129"/>
      <c r="H3" s="129"/>
      <c r="I3" s="129"/>
      <c r="J3" s="129"/>
      <c r="K3" s="129"/>
      <c r="L3" s="129"/>
      <c r="M3" s="129"/>
      <c r="N3" s="129"/>
      <c r="O3" s="129"/>
      <c r="P3" s="129"/>
      <c r="Q3" s="129"/>
      <c r="R3" s="129"/>
      <c r="S3" s="129"/>
      <c r="T3" s="129"/>
      <c r="U3" s="129"/>
      <c r="V3" s="129"/>
      <c r="W3" s="129"/>
      <c r="X3" s="129"/>
      <c r="Y3" s="129"/>
    </row>
    <row r="4" spans="1:25" s="127" customFormat="1" ht="18" x14ac:dyDescent="0.25">
      <c r="B4" s="397"/>
      <c r="C4" s="131" t="s">
        <v>637</v>
      </c>
      <c r="D4" s="400" t="s">
        <v>703</v>
      </c>
      <c r="E4" s="401"/>
      <c r="F4" s="401"/>
      <c r="G4" s="129"/>
      <c r="H4" s="129"/>
      <c r="I4" s="129"/>
      <c r="J4" s="129"/>
      <c r="K4" s="129"/>
      <c r="L4" s="129"/>
      <c r="M4" s="129"/>
      <c r="N4" s="129"/>
      <c r="O4" s="129"/>
      <c r="P4" s="129"/>
      <c r="Q4" s="129"/>
      <c r="R4" s="129"/>
      <c r="S4" s="129"/>
      <c r="T4" s="129"/>
      <c r="U4" s="129"/>
      <c r="V4" s="129"/>
      <c r="W4" s="129"/>
      <c r="X4" s="129"/>
      <c r="Y4" s="129"/>
    </row>
    <row r="5" spans="1:25" s="127" customFormat="1" ht="26.25" customHeight="1" x14ac:dyDescent="0.25">
      <c r="B5" s="398"/>
      <c r="C5" s="218" t="s">
        <v>761</v>
      </c>
      <c r="D5" s="401"/>
      <c r="E5" s="401"/>
      <c r="F5" s="401"/>
      <c r="G5" s="129"/>
      <c r="H5" s="129"/>
      <c r="I5" s="129"/>
      <c r="J5" s="129"/>
      <c r="K5" s="129"/>
      <c r="L5" s="129"/>
      <c r="M5" s="129"/>
      <c r="N5" s="129"/>
      <c r="O5" s="129"/>
      <c r="P5" s="129"/>
      <c r="Q5" s="129"/>
      <c r="R5" s="129"/>
      <c r="S5" s="129"/>
      <c r="T5" s="129"/>
      <c r="U5" s="129"/>
      <c r="V5" s="129"/>
      <c r="W5" s="129"/>
      <c r="X5" s="129"/>
      <c r="Y5" s="129"/>
    </row>
    <row r="6" spans="1:25" s="127" customFormat="1" ht="18" customHeight="1" x14ac:dyDescent="0.25">
      <c r="B6" s="398"/>
      <c r="C6" s="219" t="s">
        <v>716</v>
      </c>
      <c r="D6" s="401"/>
      <c r="E6" s="401"/>
      <c r="F6" s="401"/>
      <c r="G6" s="129"/>
      <c r="H6" s="129"/>
      <c r="I6" s="129"/>
      <c r="J6" s="129"/>
      <c r="K6" s="129"/>
      <c r="L6" s="129"/>
      <c r="M6" s="129"/>
      <c r="N6" s="129"/>
      <c r="O6" s="129"/>
      <c r="P6" s="129"/>
      <c r="Q6" s="129"/>
      <c r="R6" s="129"/>
      <c r="S6" s="129"/>
      <c r="T6" s="129"/>
      <c r="U6" s="129"/>
      <c r="V6" s="129"/>
      <c r="W6" s="129"/>
      <c r="X6" s="129"/>
      <c r="Y6" s="129"/>
    </row>
    <row r="7" spans="1:25" s="127" customFormat="1" ht="18" x14ac:dyDescent="0.25">
      <c r="B7" s="398"/>
      <c r="C7" s="132" t="s">
        <v>638</v>
      </c>
      <c r="D7" s="401"/>
      <c r="E7" s="401"/>
      <c r="F7" s="401"/>
      <c r="G7" s="133"/>
      <c r="H7" s="133"/>
      <c r="I7" s="133"/>
      <c r="J7" s="133"/>
      <c r="K7" s="133"/>
      <c r="L7" s="133"/>
      <c r="M7" s="133"/>
      <c r="N7" s="133"/>
      <c r="O7" s="133"/>
      <c r="P7" s="133"/>
      <c r="Q7" s="133"/>
      <c r="R7" s="133"/>
      <c r="S7" s="133"/>
      <c r="T7" s="133"/>
      <c r="U7" s="133"/>
      <c r="V7" s="133"/>
      <c r="W7" s="133"/>
      <c r="X7" s="133"/>
      <c r="Y7" s="133"/>
    </row>
    <row r="8" spans="1:25" s="127" customFormat="1" ht="30" customHeight="1" x14ac:dyDescent="0.25">
      <c r="B8" s="398"/>
      <c r="C8" s="218" t="s">
        <v>717</v>
      </c>
      <c r="D8" s="401"/>
      <c r="E8" s="401"/>
      <c r="F8" s="401"/>
      <c r="G8" s="6"/>
      <c r="H8" s="6"/>
      <c r="I8" s="6"/>
      <c r="J8" s="6"/>
      <c r="K8" s="6"/>
      <c r="L8" s="6"/>
      <c r="M8" s="6"/>
      <c r="N8" s="6"/>
      <c r="O8" s="6"/>
      <c r="P8" s="6"/>
      <c r="Q8" s="6"/>
      <c r="R8" s="6"/>
      <c r="S8" s="6"/>
      <c r="T8" s="6"/>
      <c r="U8" s="6"/>
      <c r="V8" s="6"/>
      <c r="W8" s="6"/>
      <c r="X8" s="6"/>
      <c r="Y8" s="6"/>
    </row>
    <row r="9" spans="1:25" s="127" customFormat="1" ht="15.6" x14ac:dyDescent="0.25">
      <c r="B9" s="398"/>
      <c r="C9" s="219" t="s">
        <v>619</v>
      </c>
      <c r="D9" s="401"/>
      <c r="E9" s="401"/>
      <c r="F9" s="401"/>
      <c r="G9" s="6"/>
      <c r="H9" s="6"/>
      <c r="I9" s="6"/>
      <c r="J9" s="6"/>
      <c r="K9" s="6"/>
      <c r="L9" s="6"/>
      <c r="M9" s="6"/>
      <c r="N9" s="6"/>
      <c r="O9" s="6"/>
      <c r="P9" s="6"/>
      <c r="Q9" s="6"/>
      <c r="R9" s="6"/>
      <c r="S9" s="6"/>
      <c r="T9" s="6"/>
      <c r="U9" s="6"/>
      <c r="V9" s="6"/>
      <c r="W9" s="6"/>
      <c r="X9" s="6"/>
      <c r="Y9" s="6"/>
    </row>
    <row r="10" spans="1:25" s="127" customFormat="1" ht="18" x14ac:dyDescent="0.25">
      <c r="B10" s="398"/>
      <c r="C10" s="132" t="s">
        <v>639</v>
      </c>
      <c r="D10" s="401"/>
      <c r="E10" s="401"/>
      <c r="F10" s="401"/>
      <c r="G10" s="133"/>
      <c r="H10" s="133"/>
      <c r="I10" s="133"/>
      <c r="J10" s="133"/>
      <c r="K10" s="133"/>
      <c r="L10" s="133"/>
      <c r="M10" s="133"/>
      <c r="N10" s="133"/>
      <c r="O10" s="133"/>
      <c r="P10" s="133"/>
      <c r="Q10" s="133"/>
      <c r="R10" s="133"/>
      <c r="S10" s="133"/>
      <c r="T10" s="133"/>
      <c r="U10" s="133"/>
      <c r="V10" s="133"/>
      <c r="W10" s="133"/>
      <c r="X10" s="133"/>
      <c r="Y10" s="133"/>
    </row>
    <row r="11" spans="1:25" s="127" customFormat="1" ht="21" x14ac:dyDescent="0.25">
      <c r="A11" s="134"/>
      <c r="B11" s="398"/>
      <c r="C11" s="218" t="s">
        <v>718</v>
      </c>
      <c r="D11" s="401"/>
      <c r="E11" s="401"/>
      <c r="F11" s="401"/>
      <c r="G11" s="5"/>
      <c r="H11" s="27"/>
      <c r="I11" s="5"/>
      <c r="J11" s="5"/>
      <c r="K11" s="5"/>
      <c r="L11" s="5"/>
      <c r="M11" s="5"/>
      <c r="N11" s="5"/>
      <c r="O11" s="5"/>
      <c r="P11" s="5"/>
      <c r="Q11" s="5"/>
      <c r="R11" s="5"/>
      <c r="S11" s="5"/>
      <c r="T11" s="5"/>
      <c r="U11" s="5"/>
      <c r="V11" s="5"/>
      <c r="W11" s="5"/>
      <c r="X11" s="5"/>
      <c r="Y11" s="5"/>
    </row>
    <row r="12" spans="1:25" s="127" customFormat="1" ht="15.6" x14ac:dyDescent="0.25">
      <c r="A12" s="134"/>
      <c r="B12" s="398"/>
      <c r="C12" s="219" t="s">
        <v>719</v>
      </c>
      <c r="D12" s="401"/>
      <c r="E12" s="401"/>
      <c r="F12" s="401"/>
      <c r="G12" s="5"/>
      <c r="H12" s="27"/>
      <c r="I12" s="5"/>
      <c r="J12" s="5"/>
      <c r="K12" s="5"/>
      <c r="L12" s="5"/>
      <c r="M12" s="5"/>
      <c r="N12" s="5"/>
      <c r="O12" s="5"/>
      <c r="P12" s="5"/>
      <c r="Q12" s="5"/>
      <c r="R12" s="5"/>
      <c r="S12" s="5"/>
      <c r="T12" s="5"/>
      <c r="U12" s="5"/>
      <c r="V12" s="5"/>
      <c r="W12" s="5"/>
      <c r="X12" s="5"/>
      <c r="Y12" s="5"/>
    </row>
    <row r="13" spans="1:25" s="127" customFormat="1" ht="18" x14ac:dyDescent="0.25">
      <c r="A13" s="134"/>
      <c r="B13" s="399"/>
      <c r="C13" s="135" t="s">
        <v>640</v>
      </c>
      <c r="D13" s="401"/>
      <c r="E13" s="401"/>
      <c r="F13" s="401"/>
      <c r="G13" s="136"/>
      <c r="H13" s="136"/>
      <c r="I13" s="136"/>
      <c r="J13" s="136"/>
      <c r="K13" s="136"/>
      <c r="L13" s="136"/>
      <c r="M13" s="136"/>
      <c r="N13" s="136"/>
      <c r="O13" s="136"/>
      <c r="P13" s="136"/>
      <c r="Q13" s="136"/>
      <c r="R13" s="136"/>
      <c r="S13" s="136"/>
      <c r="T13" s="136"/>
      <c r="U13" s="136"/>
      <c r="V13" s="136"/>
      <c r="W13" s="136"/>
      <c r="X13" s="136"/>
      <c r="Y13" s="136"/>
    </row>
    <row r="14" spans="1:25" s="127" customFormat="1" ht="37.5" customHeight="1" x14ac:dyDescent="0.25">
      <c r="A14" s="134"/>
      <c r="B14" s="405" t="s">
        <v>706</v>
      </c>
      <c r="C14" s="414" t="s">
        <v>774</v>
      </c>
      <c r="D14" s="414"/>
      <c r="E14" s="414"/>
      <c r="F14" s="414"/>
      <c r="G14" s="6"/>
      <c r="H14" s="28"/>
      <c r="I14" s="6"/>
      <c r="J14" s="6"/>
      <c r="K14" s="6"/>
      <c r="L14" s="6"/>
      <c r="M14" s="6"/>
      <c r="N14" s="6"/>
      <c r="O14" s="6"/>
      <c r="P14" s="6"/>
      <c r="Q14" s="6"/>
      <c r="R14" s="6"/>
      <c r="S14" s="6"/>
      <c r="T14" s="6"/>
      <c r="U14" s="6"/>
      <c r="V14" s="6"/>
      <c r="W14" s="6"/>
      <c r="X14" s="6"/>
      <c r="Y14" s="6"/>
    </row>
    <row r="15" spans="1:25" s="127" customFormat="1" ht="21" customHeight="1" x14ac:dyDescent="0.25">
      <c r="A15" s="134"/>
      <c r="B15" s="406"/>
      <c r="C15" s="414"/>
      <c r="D15" s="414"/>
      <c r="E15" s="414"/>
      <c r="F15" s="414"/>
      <c r="G15" s="6"/>
      <c r="H15" s="28"/>
      <c r="I15" s="6"/>
      <c r="J15" s="6"/>
      <c r="K15" s="6"/>
      <c r="L15" s="6"/>
      <c r="M15" s="6"/>
      <c r="N15" s="6"/>
      <c r="O15" s="6"/>
      <c r="P15" s="6"/>
      <c r="Q15" s="6"/>
      <c r="R15" s="6"/>
      <c r="S15" s="6"/>
      <c r="T15" s="6"/>
      <c r="U15" s="6"/>
      <c r="V15" s="6"/>
      <c r="W15" s="6"/>
      <c r="X15" s="6"/>
      <c r="Y15" s="6"/>
    </row>
    <row r="16" spans="1:25" s="127" customFormat="1" ht="21" customHeight="1" x14ac:dyDescent="0.25">
      <c r="A16" s="134"/>
      <c r="B16" s="406"/>
      <c r="C16" s="414"/>
      <c r="D16" s="414"/>
      <c r="E16" s="414"/>
      <c r="F16" s="414"/>
      <c r="G16" s="6"/>
      <c r="H16" s="28"/>
      <c r="I16" s="6"/>
      <c r="J16" s="6"/>
      <c r="K16" s="6"/>
      <c r="L16" s="6"/>
      <c r="M16" s="6"/>
      <c r="N16" s="6"/>
      <c r="O16" s="6"/>
      <c r="P16" s="6"/>
      <c r="Q16" s="6"/>
      <c r="R16" s="6"/>
      <c r="S16" s="6"/>
      <c r="T16" s="6"/>
      <c r="U16" s="6"/>
      <c r="V16" s="6"/>
      <c r="W16" s="6"/>
      <c r="X16" s="6"/>
      <c r="Y16" s="6"/>
    </row>
    <row r="17" spans="1:25" s="127" customFormat="1" ht="21" customHeight="1" x14ac:dyDescent="0.25">
      <c r="A17" s="134"/>
      <c r="B17" s="137"/>
      <c r="C17" s="138"/>
      <c r="D17" s="138"/>
      <c r="E17" s="138"/>
      <c r="F17" s="138"/>
      <c r="G17" s="6"/>
      <c r="H17" s="28"/>
      <c r="I17" s="6"/>
      <c r="J17" s="6"/>
      <c r="K17" s="6"/>
      <c r="L17" s="6"/>
      <c r="M17" s="6"/>
      <c r="N17" s="6"/>
      <c r="O17" s="6"/>
      <c r="P17" s="6"/>
      <c r="Q17" s="6"/>
      <c r="R17" s="6"/>
      <c r="S17" s="6"/>
      <c r="T17" s="6"/>
      <c r="U17" s="6"/>
      <c r="V17" s="6"/>
      <c r="W17" s="6"/>
      <c r="X17" s="6"/>
      <c r="Y17" s="6"/>
    </row>
    <row r="18" spans="1:25" s="127" customFormat="1" ht="21" customHeight="1" x14ac:dyDescent="0.25">
      <c r="A18" s="134"/>
      <c r="B18" s="6"/>
      <c r="C18" s="6"/>
      <c r="D18" s="6"/>
      <c r="E18" s="6"/>
      <c r="F18" s="6"/>
      <c r="G18" s="6"/>
      <c r="H18" s="28"/>
      <c r="I18" s="6"/>
      <c r="J18" s="6"/>
      <c r="K18" s="6"/>
      <c r="L18" s="6"/>
      <c r="M18" s="6"/>
      <c r="N18" s="6"/>
      <c r="O18" s="6"/>
      <c r="P18" s="6"/>
      <c r="Q18" s="6"/>
      <c r="R18" s="6"/>
      <c r="S18" s="6"/>
      <c r="T18" s="6"/>
      <c r="U18" s="6"/>
      <c r="V18" s="6"/>
      <c r="W18" s="6"/>
      <c r="X18" s="6"/>
      <c r="Y18" s="6"/>
    </row>
    <row r="19" spans="1:25" s="127" customFormat="1" ht="18" x14ac:dyDescent="0.25">
      <c r="A19" s="139"/>
      <c r="B19" s="420" t="s">
        <v>616</v>
      </c>
      <c r="C19" s="421"/>
      <c r="D19" s="421"/>
      <c r="E19" s="421"/>
      <c r="F19" s="422"/>
      <c r="G19" s="140"/>
      <c r="H19" s="129"/>
    </row>
    <row r="20" spans="1:25" s="127" customFormat="1" ht="14.4" x14ac:dyDescent="0.25">
      <c r="A20" s="141"/>
      <c r="B20" s="142"/>
      <c r="C20" s="415" t="s">
        <v>612</v>
      </c>
      <c r="D20" s="416"/>
      <c r="E20" s="430" t="s">
        <v>660</v>
      </c>
      <c r="F20" s="431"/>
      <c r="G20" s="139"/>
      <c r="H20" s="129"/>
    </row>
    <row r="21" spans="1:25" s="127" customFormat="1" ht="31.5" customHeight="1" x14ac:dyDescent="0.25">
      <c r="A21" s="139"/>
      <c r="B21" s="143" t="s">
        <v>618</v>
      </c>
      <c r="C21" s="409" t="s">
        <v>705</v>
      </c>
      <c r="D21" s="410"/>
      <c r="E21" s="432" t="s">
        <v>712</v>
      </c>
      <c r="F21" s="433"/>
      <c r="G21" s="139"/>
      <c r="H21" s="129"/>
    </row>
    <row r="22" spans="1:25" s="127" customFormat="1" ht="15.6" x14ac:dyDescent="0.25">
      <c r="A22" s="139"/>
      <c r="B22" s="144" t="s">
        <v>624</v>
      </c>
      <c r="C22" s="409" t="s">
        <v>658</v>
      </c>
      <c r="D22" s="410"/>
      <c r="E22" s="434">
        <v>9771</v>
      </c>
      <c r="F22" s="435"/>
      <c r="G22" s="139"/>
      <c r="H22" s="129"/>
    </row>
    <row r="23" spans="1:25" s="127" customFormat="1" ht="15.6" x14ac:dyDescent="0.25">
      <c r="A23" s="139"/>
      <c r="B23" s="145" t="s">
        <v>625</v>
      </c>
      <c r="C23" s="409" t="s">
        <v>659</v>
      </c>
      <c r="D23" s="410"/>
      <c r="E23" s="436">
        <v>318</v>
      </c>
      <c r="F23" s="437"/>
      <c r="G23" s="139"/>
      <c r="H23" s="129"/>
    </row>
    <row r="24" spans="1:25" s="127" customFormat="1" ht="15.6" x14ac:dyDescent="0.25">
      <c r="A24" s="139"/>
      <c r="B24" s="145" t="s">
        <v>611</v>
      </c>
      <c r="C24" s="409" t="s">
        <v>656</v>
      </c>
      <c r="D24" s="410"/>
      <c r="E24" s="438">
        <v>24</v>
      </c>
      <c r="F24" s="439"/>
      <c r="G24" s="139"/>
      <c r="H24" s="129"/>
    </row>
    <row r="25" spans="1:25" s="127" customFormat="1" ht="15.6" x14ac:dyDescent="0.25">
      <c r="A25" s="139"/>
      <c r="B25" s="145" t="s">
        <v>615</v>
      </c>
      <c r="C25" s="409" t="s">
        <v>657</v>
      </c>
      <c r="D25" s="410"/>
      <c r="E25" s="438">
        <v>24</v>
      </c>
      <c r="F25" s="439"/>
      <c r="G25" s="139"/>
      <c r="H25" s="129"/>
    </row>
    <row r="26" spans="1:25" s="127" customFormat="1" ht="15.6" x14ac:dyDescent="0.25">
      <c r="A26" s="139"/>
      <c r="B26" s="145" t="s">
        <v>621</v>
      </c>
      <c r="C26" s="411" t="s">
        <v>711</v>
      </c>
      <c r="D26" s="412"/>
      <c r="E26" s="407">
        <v>0.21149999999999999</v>
      </c>
      <c r="F26" s="408"/>
      <c r="G26" s="139"/>
      <c r="H26" s="129"/>
    </row>
    <row r="27" spans="1:25" s="127" customFormat="1" ht="15.6" x14ac:dyDescent="0.25">
      <c r="A27" s="139"/>
      <c r="B27" s="146" t="s">
        <v>622</v>
      </c>
      <c r="C27" s="411" t="s">
        <v>655</v>
      </c>
      <c r="D27" s="412"/>
      <c r="E27" s="407">
        <v>0.59430000000000005</v>
      </c>
      <c r="F27" s="408"/>
      <c r="G27" s="139"/>
      <c r="H27" s="129"/>
    </row>
    <row r="28" spans="1:25" s="127" customFormat="1" ht="15.6" x14ac:dyDescent="0.25">
      <c r="A28" s="139"/>
      <c r="B28" s="146" t="s">
        <v>623</v>
      </c>
      <c r="C28" s="411" t="s">
        <v>655</v>
      </c>
      <c r="D28" s="412"/>
      <c r="E28" s="407">
        <v>0.19439999999999999</v>
      </c>
      <c r="F28" s="408"/>
      <c r="G28" s="139"/>
      <c r="H28" s="129"/>
    </row>
    <row r="29" spans="1:25" s="134" customFormat="1" ht="18" x14ac:dyDescent="0.25">
      <c r="A29" s="147"/>
      <c r="B29" s="148" t="s">
        <v>629</v>
      </c>
      <c r="C29" s="402"/>
      <c r="D29" s="402"/>
      <c r="E29" s="424">
        <f>E22*E23</f>
        <v>3107178</v>
      </c>
      <c r="F29" s="425"/>
      <c r="G29" s="147"/>
      <c r="H29" s="149"/>
    </row>
    <row r="30" spans="1:25" s="127" customFormat="1" ht="18" x14ac:dyDescent="0.25">
      <c r="A30" s="150"/>
      <c r="B30" s="151" t="s">
        <v>621</v>
      </c>
      <c r="C30" s="403"/>
      <c r="D30" s="403"/>
      <c r="E30" s="426">
        <f>E29*E26</f>
        <v>657168.147</v>
      </c>
      <c r="F30" s="427"/>
      <c r="G30" s="147"/>
      <c r="H30" s="129"/>
    </row>
    <row r="31" spans="1:25" s="127" customFormat="1" ht="18" x14ac:dyDescent="0.25">
      <c r="A31" s="141"/>
      <c r="B31" s="151" t="s">
        <v>626</v>
      </c>
      <c r="C31" s="404"/>
      <c r="D31" s="404"/>
      <c r="E31" s="426">
        <f>E29*E27/E24</f>
        <v>76941.495225000006</v>
      </c>
      <c r="F31" s="427"/>
      <c r="G31" s="139"/>
      <c r="H31" s="129"/>
    </row>
    <row r="32" spans="1:25" s="127" customFormat="1" ht="18" x14ac:dyDescent="0.25">
      <c r="A32" s="141"/>
      <c r="B32" s="152" t="s">
        <v>627</v>
      </c>
      <c r="C32" s="440"/>
      <c r="D32" s="440"/>
      <c r="E32" s="418">
        <f>E29*E28/E24</f>
        <v>25168.141799999998</v>
      </c>
      <c r="F32" s="419"/>
      <c r="G32" s="139"/>
      <c r="H32" s="129"/>
    </row>
    <row r="33" spans="1:8" s="134" customFormat="1" ht="21" customHeight="1" x14ac:dyDescent="0.25">
      <c r="A33" s="150"/>
      <c r="B33" s="153"/>
      <c r="C33" s="154"/>
      <c r="D33" s="155"/>
      <c r="E33" s="156"/>
      <c r="F33" s="156"/>
      <c r="G33" s="147"/>
      <c r="H33" s="149"/>
    </row>
    <row r="34" spans="1:8" s="127" customFormat="1" ht="21" customHeight="1" x14ac:dyDescent="0.25">
      <c r="A34" s="141"/>
      <c r="B34" s="139"/>
      <c r="C34" s="139"/>
      <c r="D34" s="139"/>
      <c r="E34" s="157"/>
      <c r="F34" s="157"/>
      <c r="G34" s="139"/>
      <c r="H34" s="129"/>
    </row>
    <row r="35" spans="1:8" s="127" customFormat="1" ht="18" x14ac:dyDescent="0.25">
      <c r="A35" s="139"/>
      <c r="B35" s="423" t="s">
        <v>628</v>
      </c>
      <c r="C35" s="423"/>
      <c r="D35" s="423"/>
      <c r="E35" s="423"/>
      <c r="F35" s="423"/>
      <c r="G35" s="139"/>
      <c r="H35" s="129"/>
    </row>
    <row r="36" spans="1:8" s="127" customFormat="1" ht="30" customHeight="1" x14ac:dyDescent="0.25">
      <c r="A36" s="141"/>
      <c r="B36" s="158" t="s">
        <v>661</v>
      </c>
      <c r="C36" s="158" t="s">
        <v>612</v>
      </c>
      <c r="D36" s="158" t="s">
        <v>617</v>
      </c>
      <c r="E36" s="158" t="s">
        <v>613</v>
      </c>
      <c r="F36" s="158" t="s">
        <v>614</v>
      </c>
      <c r="G36" s="139"/>
      <c r="H36" s="129"/>
    </row>
    <row r="37" spans="1:8" s="127" customFormat="1" ht="14.4" x14ac:dyDescent="0.25">
      <c r="A37" s="139"/>
      <c r="B37" s="159" t="s">
        <v>8</v>
      </c>
      <c r="C37" s="160"/>
      <c r="D37" s="220">
        <v>432000</v>
      </c>
      <c r="E37" s="221" t="s">
        <v>83</v>
      </c>
      <c r="F37" s="161">
        <f>D37/D42</f>
        <v>0.33333333333333331</v>
      </c>
      <c r="G37" s="139"/>
      <c r="H37" s="129"/>
    </row>
    <row r="38" spans="1:8" s="127" customFormat="1" ht="14.4" x14ac:dyDescent="0.25">
      <c r="A38" s="139"/>
      <c r="B38" s="162" t="s">
        <v>10</v>
      </c>
      <c r="C38" s="160"/>
      <c r="D38" s="222">
        <v>600000</v>
      </c>
      <c r="E38" s="223" t="s">
        <v>94</v>
      </c>
      <c r="F38" s="161">
        <f>D38/D42</f>
        <v>0.46296296296296297</v>
      </c>
      <c r="G38" s="139"/>
      <c r="H38" s="129"/>
    </row>
    <row r="39" spans="1:8" s="127" customFormat="1" ht="14.4" x14ac:dyDescent="0.25">
      <c r="A39" s="139"/>
      <c r="B39" s="162" t="s">
        <v>662</v>
      </c>
      <c r="C39" s="160"/>
      <c r="D39" s="222">
        <v>0</v>
      </c>
      <c r="E39" s="223" t="s">
        <v>104</v>
      </c>
      <c r="F39" s="161">
        <f>D39/D42</f>
        <v>0</v>
      </c>
      <c r="G39" s="139"/>
      <c r="H39" s="129"/>
    </row>
    <row r="40" spans="1:8" s="127" customFormat="1" ht="14.4" x14ac:dyDescent="0.25">
      <c r="A40" s="139"/>
      <c r="B40" s="162" t="s">
        <v>663</v>
      </c>
      <c r="C40" s="160"/>
      <c r="D40" s="222">
        <v>192000</v>
      </c>
      <c r="E40" s="223" t="s">
        <v>106</v>
      </c>
      <c r="F40" s="161">
        <f>D40/D42</f>
        <v>0.14814814814814814</v>
      </c>
      <c r="G40" s="139"/>
      <c r="H40" s="129"/>
    </row>
    <row r="41" spans="1:8" s="127" customFormat="1" ht="14.4" x14ac:dyDescent="0.25">
      <c r="A41" s="139"/>
      <c r="B41" s="162" t="s">
        <v>664</v>
      </c>
      <c r="C41" s="160"/>
      <c r="D41" s="222">
        <v>72000</v>
      </c>
      <c r="E41" s="223" t="s">
        <v>109</v>
      </c>
      <c r="F41" s="161">
        <f>D41/D42</f>
        <v>5.5555555555555552E-2</v>
      </c>
      <c r="G41" s="139"/>
      <c r="H41" s="129"/>
    </row>
    <row r="42" spans="1:8" s="127" customFormat="1" ht="18" x14ac:dyDescent="0.25">
      <c r="A42" s="141"/>
      <c r="B42" s="163" t="s">
        <v>633</v>
      </c>
      <c r="C42" s="164"/>
      <c r="D42" s="428">
        <f>SUM(D37:D41)</f>
        <v>1296000</v>
      </c>
      <c r="E42" s="428"/>
      <c r="F42" s="428"/>
      <c r="G42" s="139"/>
      <c r="H42" s="129"/>
    </row>
    <row r="43" spans="1:8" s="127" customFormat="1" ht="18" x14ac:dyDescent="0.25">
      <c r="A43" s="141"/>
      <c r="B43" s="163" t="s">
        <v>634</v>
      </c>
      <c r="C43" s="164"/>
      <c r="D43" s="429">
        <f>(D37)/E25</f>
        <v>18000</v>
      </c>
      <c r="E43" s="429"/>
      <c r="F43" s="429"/>
      <c r="G43" s="139"/>
      <c r="H43" s="129"/>
    </row>
    <row r="44" spans="1:8" s="127" customFormat="1" ht="18" x14ac:dyDescent="0.25">
      <c r="A44" s="141"/>
      <c r="B44" s="387" t="s">
        <v>635</v>
      </c>
      <c r="C44" s="388"/>
      <c r="D44" s="417">
        <f>(D39+D40+D41)/E25</f>
        <v>11000</v>
      </c>
      <c r="E44" s="417"/>
      <c r="F44" s="417"/>
      <c r="G44" s="139"/>
      <c r="H44" s="129"/>
    </row>
    <row r="45" spans="1:8" s="127" customFormat="1" ht="18" x14ac:dyDescent="0.25">
      <c r="A45" s="141"/>
      <c r="B45" s="389"/>
      <c r="C45" s="390"/>
      <c r="D45" s="391"/>
      <c r="E45" s="391"/>
      <c r="F45" s="391"/>
      <c r="G45" s="139"/>
      <c r="H45" s="129"/>
    </row>
    <row r="46" spans="1:8" s="127" customFormat="1" ht="18" x14ac:dyDescent="0.3">
      <c r="A46" s="141"/>
      <c r="B46" s="383" t="s">
        <v>672</v>
      </c>
      <c r="C46" s="390"/>
      <c r="D46" s="391"/>
      <c r="E46" s="391"/>
      <c r="F46" s="391"/>
      <c r="G46" s="139"/>
      <c r="H46" s="129"/>
    </row>
    <row r="47" spans="1:8" s="127" customFormat="1" ht="18" x14ac:dyDescent="0.25">
      <c r="A47" s="141"/>
      <c r="B47" s="392" t="s">
        <v>747</v>
      </c>
      <c r="C47" s="390"/>
      <c r="D47" s="391"/>
      <c r="E47" s="391"/>
      <c r="F47" s="391"/>
      <c r="G47" s="139"/>
      <c r="H47" s="129"/>
    </row>
    <row r="48" spans="1:8" s="127" customFormat="1" ht="14.4" x14ac:dyDescent="0.25">
      <c r="A48" s="141"/>
      <c r="G48" s="139"/>
      <c r="H48" s="129"/>
    </row>
    <row r="49" spans="2:8" s="127" customFormat="1" x14ac:dyDescent="0.25">
      <c r="H49" s="129"/>
    </row>
    <row r="52" spans="2:8" x14ac:dyDescent="0.3">
      <c r="B52" s="216"/>
    </row>
    <row r="53" spans="2:8" x14ac:dyDescent="0.3">
      <c r="B53" s="216"/>
    </row>
    <row r="54" spans="2:8" x14ac:dyDescent="0.3">
      <c r="B54" s="216"/>
    </row>
  </sheetData>
  <sheetProtection selectLockedCells="1"/>
  <mergeCells count="36">
    <mergeCell ref="D44:F44"/>
    <mergeCell ref="E32:F32"/>
    <mergeCell ref="B19:F19"/>
    <mergeCell ref="B35:F35"/>
    <mergeCell ref="E29:F29"/>
    <mergeCell ref="E30:F30"/>
    <mergeCell ref="E31:F31"/>
    <mergeCell ref="D42:F42"/>
    <mergeCell ref="D43:F43"/>
    <mergeCell ref="E20:F20"/>
    <mergeCell ref="E21:F21"/>
    <mergeCell ref="E22:F22"/>
    <mergeCell ref="E23:F23"/>
    <mergeCell ref="E24:F24"/>
    <mergeCell ref="E25:F25"/>
    <mergeCell ref="C32:D32"/>
    <mergeCell ref="C2:F2"/>
    <mergeCell ref="C14:F16"/>
    <mergeCell ref="E26:F26"/>
    <mergeCell ref="C20:D20"/>
    <mergeCell ref="C21:D21"/>
    <mergeCell ref="C22:D22"/>
    <mergeCell ref="C23:D23"/>
    <mergeCell ref="C24:D24"/>
    <mergeCell ref="B4:B13"/>
    <mergeCell ref="D4:F13"/>
    <mergeCell ref="C29:D29"/>
    <mergeCell ref="C30:D30"/>
    <mergeCell ref="C31:D31"/>
    <mergeCell ref="B14:B16"/>
    <mergeCell ref="E27:F27"/>
    <mergeCell ref="E28:F28"/>
    <mergeCell ref="C25:D25"/>
    <mergeCell ref="C26:D26"/>
    <mergeCell ref="C27:D27"/>
    <mergeCell ref="C28:D28"/>
  </mergeCells>
  <pageMargins left="0.31496062992125984" right="0.19685039370078741" top="0.59055118110236227" bottom="0.39370078740157483" header="0.31496062992125984" footer="0.31496062992125984"/>
  <pageSetup paperSize="9" scale="61" fitToHeight="0" orientation="portrait" r:id="rId1"/>
  <headerFooter>
    <oddFooter>&amp;L&amp;"-,Normale"Foglio di calcolo redatto dalla Commissione GdL OICE Ecosismabonus</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3"/>
  <dimension ref="B2:Q160"/>
  <sheetViews>
    <sheetView topLeftCell="A34" zoomScale="130" zoomScaleNormal="130" workbookViewId="0">
      <selection activeCell="S56" sqref="S56"/>
    </sheetView>
  </sheetViews>
  <sheetFormatPr defaultRowHeight="13.2" x14ac:dyDescent="0.25"/>
  <cols>
    <col min="1" max="1" width="3.6640625" customWidth="1"/>
    <col min="3" max="3" width="10.5546875" customWidth="1"/>
    <col min="7" max="7" width="9.5546875" bestFit="1" customWidth="1"/>
    <col min="9" max="12" width="5.6640625" customWidth="1"/>
  </cols>
  <sheetData>
    <row r="2" spans="2:17" ht="21" customHeight="1" x14ac:dyDescent="0.25">
      <c r="B2" s="657" t="s">
        <v>302</v>
      </c>
      <c r="C2" s="657"/>
      <c r="D2" s="657"/>
      <c r="E2" s="657"/>
      <c r="F2" s="657"/>
      <c r="G2" s="657"/>
      <c r="H2" s="657"/>
      <c r="I2" s="657"/>
      <c r="J2" s="657"/>
      <c r="K2" s="657"/>
      <c r="L2" s="657"/>
      <c r="M2" s="657"/>
      <c r="N2" s="657"/>
      <c r="O2" s="657"/>
      <c r="P2" s="657"/>
      <c r="Q2" s="657"/>
    </row>
    <row r="3" spans="2:17" ht="12.75" customHeight="1" x14ac:dyDescent="0.25">
      <c r="B3" s="648" t="s">
        <v>430</v>
      </c>
      <c r="C3" s="648"/>
      <c r="D3" s="648" t="s">
        <v>429</v>
      </c>
      <c r="E3" s="648"/>
      <c r="F3" s="648"/>
      <c r="G3" s="648"/>
      <c r="H3" s="676" t="s">
        <v>739</v>
      </c>
      <c r="I3" s="676"/>
      <c r="J3" s="676"/>
      <c r="K3" s="676"/>
      <c r="L3" s="676"/>
      <c r="M3" s="676"/>
      <c r="N3" s="676"/>
      <c r="O3" s="676"/>
      <c r="P3" s="676"/>
      <c r="Q3" s="676"/>
    </row>
    <row r="4" spans="2:17" ht="84" customHeight="1" x14ac:dyDescent="0.25">
      <c r="B4" s="648"/>
      <c r="C4" s="648"/>
      <c r="D4" s="648"/>
      <c r="E4" s="648"/>
      <c r="F4" s="648"/>
      <c r="G4" s="648"/>
      <c r="H4" s="347" t="s">
        <v>8</v>
      </c>
      <c r="I4" s="680" t="s">
        <v>10</v>
      </c>
      <c r="J4" s="681"/>
      <c r="K4" s="680" t="s">
        <v>740</v>
      </c>
      <c r="L4" s="681"/>
      <c r="M4" s="347" t="s">
        <v>256</v>
      </c>
      <c r="N4" s="347" t="s">
        <v>9</v>
      </c>
      <c r="O4" s="347" t="s">
        <v>428</v>
      </c>
      <c r="P4" s="347" t="s">
        <v>170</v>
      </c>
      <c r="Q4" s="347" t="s">
        <v>438</v>
      </c>
    </row>
    <row r="5" spans="2:17" ht="21" customHeight="1" x14ac:dyDescent="0.25">
      <c r="B5" s="704" t="s">
        <v>741</v>
      </c>
      <c r="C5" s="675"/>
      <c r="D5" s="700" t="s">
        <v>215</v>
      </c>
      <c r="E5" s="684" t="s">
        <v>216</v>
      </c>
      <c r="F5" s="684"/>
      <c r="G5" s="684"/>
      <c r="H5" s="345"/>
      <c r="I5" s="702"/>
      <c r="J5" s="703"/>
      <c r="K5" s="702"/>
      <c r="L5" s="703"/>
      <c r="M5" s="345"/>
      <c r="N5" s="345"/>
      <c r="O5" s="345"/>
      <c r="P5" s="345"/>
      <c r="Q5" s="346">
        <v>5.0000000000000001E-3</v>
      </c>
    </row>
    <row r="6" spans="2:17" ht="20.25" customHeight="1" x14ac:dyDescent="0.25">
      <c r="B6" s="675"/>
      <c r="C6" s="675"/>
      <c r="D6" s="701"/>
      <c r="E6" s="673" t="s">
        <v>217</v>
      </c>
      <c r="F6" s="673"/>
      <c r="G6" s="673"/>
      <c r="H6" s="332"/>
      <c r="I6" s="670"/>
      <c r="J6" s="671"/>
      <c r="K6" s="670"/>
      <c r="L6" s="671"/>
      <c r="M6" s="332"/>
      <c r="N6" s="332"/>
      <c r="O6" s="332"/>
      <c r="P6" s="332"/>
      <c r="Q6" s="333">
        <v>3.0000000000000001E-3</v>
      </c>
    </row>
    <row r="7" spans="2:17" ht="19.5" customHeight="1" x14ac:dyDescent="0.25">
      <c r="B7" s="675"/>
      <c r="C7" s="675"/>
      <c r="D7" s="701"/>
      <c r="E7" s="673" t="s">
        <v>218</v>
      </c>
      <c r="F7" s="673"/>
      <c r="G7" s="673"/>
      <c r="H7" s="332"/>
      <c r="I7" s="670"/>
      <c r="J7" s="671"/>
      <c r="K7" s="670"/>
      <c r="L7" s="671"/>
      <c r="M7" s="332"/>
      <c r="N7" s="332"/>
      <c r="O7" s="332"/>
      <c r="P7" s="332"/>
      <c r="Q7" s="333">
        <v>1E-3</v>
      </c>
    </row>
    <row r="8" spans="2:17" x14ac:dyDescent="0.25">
      <c r="B8" s="675"/>
      <c r="C8" s="675"/>
      <c r="D8" s="701" t="s">
        <v>219</v>
      </c>
      <c r="E8" s="673" t="s">
        <v>220</v>
      </c>
      <c r="F8" s="334" t="s">
        <v>221</v>
      </c>
      <c r="G8" s="335" t="s">
        <v>222</v>
      </c>
      <c r="H8" s="332"/>
      <c r="I8" s="670"/>
      <c r="J8" s="671"/>
      <c r="K8" s="670"/>
      <c r="L8" s="671"/>
      <c r="M8" s="332"/>
      <c r="N8" s="332"/>
      <c r="O8" s="332"/>
      <c r="P8" s="336">
        <v>1E-3</v>
      </c>
      <c r="Q8" s="336">
        <v>1E-3</v>
      </c>
    </row>
    <row r="9" spans="2:17" ht="15.6" x14ac:dyDescent="0.25">
      <c r="B9" s="675"/>
      <c r="C9" s="675"/>
      <c r="D9" s="701"/>
      <c r="E9" s="673"/>
      <c r="F9" s="334" t="s">
        <v>223</v>
      </c>
      <c r="G9" s="335" t="s">
        <v>224</v>
      </c>
      <c r="H9" s="332"/>
      <c r="I9" s="670"/>
      <c r="J9" s="671"/>
      <c r="K9" s="670"/>
      <c r="L9" s="671"/>
      <c r="M9" s="332"/>
      <c r="N9" s="332"/>
      <c r="O9" s="332"/>
      <c r="P9" s="336">
        <v>5.0000000000000001E-4</v>
      </c>
      <c r="Q9" s="336">
        <v>5.0000000000000001E-4</v>
      </c>
    </row>
    <row r="10" spans="2:17" x14ac:dyDescent="0.25">
      <c r="B10" s="675"/>
      <c r="C10" s="675"/>
      <c r="D10" s="701"/>
      <c r="E10" s="673"/>
      <c r="F10" s="334" t="s">
        <v>225</v>
      </c>
      <c r="G10" s="337"/>
      <c r="H10" s="332"/>
      <c r="I10" s="670"/>
      <c r="J10" s="671"/>
      <c r="K10" s="670"/>
      <c r="L10" s="671"/>
      <c r="M10" s="332"/>
      <c r="N10" s="332"/>
      <c r="O10" s="332"/>
      <c r="P10" s="336">
        <v>1E-4</v>
      </c>
      <c r="Q10" s="336">
        <v>1E-4</v>
      </c>
    </row>
    <row r="11" spans="2:17" x14ac:dyDescent="0.25">
      <c r="B11" s="675"/>
      <c r="C11" s="675"/>
      <c r="D11" s="348" t="s">
        <v>226</v>
      </c>
      <c r="E11" s="673" t="s">
        <v>227</v>
      </c>
      <c r="F11" s="673"/>
      <c r="G11" s="673"/>
      <c r="H11" s="332"/>
      <c r="I11" s="670"/>
      <c r="J11" s="671"/>
      <c r="K11" s="670"/>
      <c r="L11" s="671"/>
      <c r="M11" s="332"/>
      <c r="N11" s="332"/>
      <c r="O11" s="332"/>
      <c r="P11" s="338">
        <v>5.0000000000000001E-3</v>
      </c>
      <c r="Q11" s="338">
        <v>5.0000000000000001E-3</v>
      </c>
    </row>
    <row r="12" spans="2:17" x14ac:dyDescent="0.25">
      <c r="B12" s="675"/>
      <c r="C12" s="675"/>
      <c r="D12" s="348" t="s">
        <v>228</v>
      </c>
      <c r="E12" s="673" t="s">
        <v>229</v>
      </c>
      <c r="F12" s="673"/>
      <c r="G12" s="673"/>
      <c r="H12" s="332"/>
      <c r="I12" s="670"/>
      <c r="J12" s="671"/>
      <c r="K12" s="670"/>
      <c r="L12" s="671"/>
      <c r="M12" s="332"/>
      <c r="N12" s="332"/>
      <c r="O12" s="332"/>
      <c r="P12" s="338">
        <v>0.03</v>
      </c>
      <c r="Q12" s="332"/>
    </row>
    <row r="13" spans="2:17" x14ac:dyDescent="0.25">
      <c r="B13" s="675"/>
      <c r="C13" s="675"/>
      <c r="D13" s="348" t="s">
        <v>230</v>
      </c>
      <c r="E13" s="673" t="s">
        <v>231</v>
      </c>
      <c r="F13" s="673"/>
      <c r="G13" s="673"/>
      <c r="H13" s="332"/>
      <c r="I13" s="670"/>
      <c r="J13" s="671"/>
      <c r="K13" s="670"/>
      <c r="L13" s="671"/>
      <c r="M13" s="332"/>
      <c r="N13" s="332"/>
      <c r="O13" s="332"/>
      <c r="P13" s="338">
        <v>3.0000000000000001E-3</v>
      </c>
      <c r="Q13" s="338">
        <v>3.0000000000000001E-3</v>
      </c>
    </row>
    <row r="14" spans="2:17" x14ac:dyDescent="0.25">
      <c r="B14" s="675"/>
      <c r="C14" s="675"/>
      <c r="D14" s="701" t="s">
        <v>232</v>
      </c>
      <c r="E14" s="673" t="s">
        <v>233</v>
      </c>
      <c r="F14" s="334" t="s">
        <v>221</v>
      </c>
      <c r="G14" s="339">
        <v>7500000</v>
      </c>
      <c r="H14" s="332"/>
      <c r="I14" s="670"/>
      <c r="J14" s="671"/>
      <c r="K14" s="670"/>
      <c r="L14" s="671"/>
      <c r="M14" s="332"/>
      <c r="N14" s="332"/>
      <c r="O14" s="332"/>
      <c r="P14" s="333">
        <v>2.5999999999999999E-2</v>
      </c>
      <c r="Q14" s="338">
        <v>3.5999999999999997E-2</v>
      </c>
    </row>
    <row r="15" spans="2:17" ht="15.6" x14ac:dyDescent="0.25">
      <c r="B15" s="656"/>
      <c r="C15" s="656"/>
      <c r="D15" s="705"/>
      <c r="E15" s="673"/>
      <c r="F15" s="334" t="s">
        <v>223</v>
      </c>
      <c r="G15" s="339">
        <v>15000000</v>
      </c>
      <c r="H15" s="340"/>
      <c r="I15" s="670"/>
      <c r="J15" s="671"/>
      <c r="K15" s="670"/>
      <c r="L15" s="671"/>
      <c r="M15" s="340"/>
      <c r="N15" s="340"/>
      <c r="O15" s="340"/>
      <c r="P15" s="341">
        <v>1.6E-2</v>
      </c>
      <c r="Q15" s="342">
        <v>2.8000000000000001E-2</v>
      </c>
    </row>
    <row r="16" spans="2:17" x14ac:dyDescent="0.25">
      <c r="B16" s="656"/>
      <c r="C16" s="656"/>
      <c r="D16" s="705"/>
      <c r="E16" s="673"/>
      <c r="F16" s="334" t="s">
        <v>225</v>
      </c>
      <c r="G16" s="337"/>
      <c r="H16" s="340"/>
      <c r="I16" s="670"/>
      <c r="J16" s="671"/>
      <c r="K16" s="670"/>
      <c r="L16" s="671"/>
      <c r="M16" s="340"/>
      <c r="N16" s="340"/>
      <c r="O16" s="340"/>
      <c r="P16" s="341">
        <v>0.01</v>
      </c>
      <c r="Q16" s="342">
        <v>0.02</v>
      </c>
    </row>
    <row r="17" spans="2:17" x14ac:dyDescent="0.25">
      <c r="B17" s="656"/>
      <c r="C17" s="656"/>
      <c r="D17" s="701" t="s">
        <v>234</v>
      </c>
      <c r="E17" s="673" t="s">
        <v>235</v>
      </c>
      <c r="F17" s="334" t="s">
        <v>221</v>
      </c>
      <c r="G17" s="339">
        <v>4000000</v>
      </c>
      <c r="H17" s="340"/>
      <c r="I17" s="670"/>
      <c r="J17" s="671"/>
      <c r="K17" s="670"/>
      <c r="L17" s="671"/>
      <c r="M17" s="340"/>
      <c r="N17" s="340"/>
      <c r="O17" s="340"/>
      <c r="P17" s="342">
        <v>1.7999999999999999E-2</v>
      </c>
      <c r="Q17" s="342">
        <v>1.7999999999999999E-2</v>
      </c>
    </row>
    <row r="18" spans="2:17" ht="15.6" x14ac:dyDescent="0.25">
      <c r="B18" s="656"/>
      <c r="C18" s="656"/>
      <c r="D18" s="701"/>
      <c r="E18" s="673"/>
      <c r="F18" s="334" t="s">
        <v>223</v>
      </c>
      <c r="G18" s="339">
        <v>10000000</v>
      </c>
      <c r="H18" s="340"/>
      <c r="I18" s="670"/>
      <c r="J18" s="671"/>
      <c r="K18" s="670"/>
      <c r="L18" s="671"/>
      <c r="M18" s="340"/>
      <c r="N18" s="340"/>
      <c r="O18" s="340"/>
      <c r="P18" s="342">
        <v>1.2E-2</v>
      </c>
      <c r="Q18" s="342">
        <v>1.2E-2</v>
      </c>
    </row>
    <row r="19" spans="2:17" x14ac:dyDescent="0.25">
      <c r="B19" s="656"/>
      <c r="C19" s="656"/>
      <c r="D19" s="701"/>
      <c r="E19" s="673"/>
      <c r="F19" s="334" t="s">
        <v>225</v>
      </c>
      <c r="G19" s="337"/>
      <c r="H19" s="340"/>
      <c r="I19" s="670"/>
      <c r="J19" s="671"/>
      <c r="K19" s="670"/>
      <c r="L19" s="671"/>
      <c r="M19" s="340"/>
      <c r="N19" s="340"/>
      <c r="O19" s="340"/>
      <c r="P19" s="342">
        <v>8.0000000000000002E-3</v>
      </c>
      <c r="Q19" s="342">
        <v>8.0000000000000002E-3</v>
      </c>
    </row>
    <row r="20" spans="2:17" ht="15.9" customHeight="1" x14ac:dyDescent="0.25">
      <c r="B20" s="674" t="s">
        <v>462</v>
      </c>
      <c r="C20" s="706" t="s">
        <v>303</v>
      </c>
      <c r="D20" s="348" t="s">
        <v>236</v>
      </c>
      <c r="E20" s="673" t="s">
        <v>237</v>
      </c>
      <c r="F20" s="673"/>
      <c r="G20" s="673"/>
      <c r="H20" s="342">
        <v>4.4999999999999998E-2</v>
      </c>
      <c r="I20" s="672">
        <v>4.4999999999999998E-2</v>
      </c>
      <c r="J20" s="672"/>
      <c r="K20" s="672">
        <v>4.4999999999999998E-2</v>
      </c>
      <c r="L20" s="669"/>
      <c r="M20" s="342">
        <v>0.04</v>
      </c>
      <c r="N20" s="341">
        <v>3.5000000000000003E-2</v>
      </c>
      <c r="O20" s="342">
        <v>0.05</v>
      </c>
      <c r="P20" s="342">
        <v>0.04</v>
      </c>
      <c r="Q20" s="332"/>
    </row>
    <row r="21" spans="2:17" ht="15.9" customHeight="1" x14ac:dyDescent="0.25">
      <c r="B21" s="674"/>
      <c r="C21" s="707"/>
      <c r="D21" s="348" t="s">
        <v>238</v>
      </c>
      <c r="E21" s="673" t="s">
        <v>239</v>
      </c>
      <c r="F21" s="673"/>
      <c r="G21" s="673"/>
      <c r="H21" s="342">
        <v>0.09</v>
      </c>
      <c r="I21" s="672">
        <v>0.09</v>
      </c>
      <c r="J21" s="672"/>
      <c r="K21" s="672">
        <v>0.09</v>
      </c>
      <c r="L21" s="669"/>
      <c r="M21" s="342">
        <v>0.08</v>
      </c>
      <c r="N21" s="342">
        <v>7.0000000000000007E-2</v>
      </c>
      <c r="O21" s="342">
        <v>0.1</v>
      </c>
      <c r="P21" s="342">
        <v>0.08</v>
      </c>
      <c r="Q21" s="332"/>
    </row>
    <row r="22" spans="2:17" ht="15.9" customHeight="1" x14ac:dyDescent="0.25">
      <c r="B22" s="674"/>
      <c r="C22" s="707"/>
      <c r="D22" s="348" t="s">
        <v>240</v>
      </c>
      <c r="E22" s="673" t="s">
        <v>241</v>
      </c>
      <c r="F22" s="673"/>
      <c r="G22" s="673"/>
      <c r="H22" s="342">
        <v>0.02</v>
      </c>
      <c r="I22" s="672">
        <v>0.02</v>
      </c>
      <c r="J22" s="672"/>
      <c r="K22" s="672">
        <v>0.02</v>
      </c>
      <c r="L22" s="669"/>
      <c r="M22" s="342">
        <v>0.02</v>
      </c>
      <c r="N22" s="342">
        <v>0.02</v>
      </c>
      <c r="O22" s="342">
        <v>0.02</v>
      </c>
      <c r="P22" s="342">
        <v>0.02</v>
      </c>
      <c r="Q22" s="332"/>
    </row>
    <row r="23" spans="2:17" ht="15.9" customHeight="1" x14ac:dyDescent="0.25">
      <c r="B23" s="674"/>
      <c r="C23" s="706" t="s">
        <v>742</v>
      </c>
      <c r="D23" s="348" t="s">
        <v>242</v>
      </c>
      <c r="E23" s="673" t="s">
        <v>243</v>
      </c>
      <c r="F23" s="673"/>
      <c r="G23" s="673"/>
      <c r="H23" s="342">
        <v>0.04</v>
      </c>
      <c r="I23" s="672">
        <v>0.04</v>
      </c>
      <c r="J23" s="672"/>
      <c r="K23" s="672">
        <v>0.04</v>
      </c>
      <c r="L23" s="669"/>
      <c r="M23" s="342">
        <v>0.04</v>
      </c>
      <c r="N23" s="342">
        <v>0.04</v>
      </c>
      <c r="O23" s="342">
        <v>0.04</v>
      </c>
      <c r="P23" s="341">
        <v>0.04</v>
      </c>
      <c r="Q23" s="332"/>
    </row>
    <row r="24" spans="2:17" ht="15.9" customHeight="1" x14ac:dyDescent="0.25">
      <c r="B24" s="674"/>
      <c r="C24" s="706"/>
      <c r="D24" s="348" t="s">
        <v>244</v>
      </c>
      <c r="E24" s="673" t="s">
        <v>245</v>
      </c>
      <c r="F24" s="673"/>
      <c r="G24" s="673"/>
      <c r="H24" s="342">
        <v>0.08</v>
      </c>
      <c r="I24" s="672">
        <v>0.08</v>
      </c>
      <c r="J24" s="672"/>
      <c r="K24" s="672">
        <v>0.08</v>
      </c>
      <c r="L24" s="669"/>
      <c r="M24" s="342">
        <v>0.08</v>
      </c>
      <c r="N24" s="342">
        <v>0.08</v>
      </c>
      <c r="O24" s="342">
        <v>0.08</v>
      </c>
      <c r="P24" s="341">
        <v>0.09</v>
      </c>
      <c r="Q24" s="332"/>
    </row>
    <row r="25" spans="2:17" ht="15.9" customHeight="1" x14ac:dyDescent="0.25">
      <c r="B25" s="674"/>
      <c r="C25" s="706"/>
      <c r="D25" s="348" t="s">
        <v>246</v>
      </c>
      <c r="E25" s="673" t="s">
        <v>247</v>
      </c>
      <c r="F25" s="673"/>
      <c r="G25" s="673"/>
      <c r="H25" s="342">
        <v>0.16</v>
      </c>
      <c r="I25" s="672">
        <v>0.16</v>
      </c>
      <c r="J25" s="672"/>
      <c r="K25" s="672">
        <v>0.16</v>
      </c>
      <c r="L25" s="669"/>
      <c r="M25" s="342">
        <v>0.16</v>
      </c>
      <c r="N25" s="342">
        <v>0.16</v>
      </c>
      <c r="O25" s="342">
        <v>0.16</v>
      </c>
      <c r="P25" s="341">
        <v>0.16</v>
      </c>
      <c r="Q25" s="332"/>
    </row>
    <row r="26" spans="2:17" ht="15.9" customHeight="1" x14ac:dyDescent="0.25">
      <c r="B26" s="674"/>
      <c r="C26" s="706" t="s">
        <v>743</v>
      </c>
      <c r="D26" s="348" t="s">
        <v>248</v>
      </c>
      <c r="E26" s="673" t="s">
        <v>249</v>
      </c>
      <c r="F26" s="673"/>
      <c r="G26" s="673"/>
      <c r="H26" s="332"/>
      <c r="I26" s="670"/>
      <c r="J26" s="671"/>
      <c r="K26" s="670"/>
      <c r="L26" s="671"/>
      <c r="M26" s="332"/>
      <c r="N26" s="332"/>
      <c r="O26" s="332"/>
      <c r="P26" s="341">
        <v>0.02</v>
      </c>
      <c r="Q26" s="341">
        <v>2.9999999999999997E-4</v>
      </c>
    </row>
    <row r="27" spans="2:17" ht="15.9" customHeight="1" x14ac:dyDescent="0.25">
      <c r="B27" s="674"/>
      <c r="C27" s="706"/>
      <c r="D27" s="348" t="s">
        <v>250</v>
      </c>
      <c r="E27" s="673" t="s">
        <v>251</v>
      </c>
      <c r="F27" s="673"/>
      <c r="G27" s="673"/>
      <c r="H27" s="332"/>
      <c r="I27" s="670"/>
      <c r="J27" s="671"/>
      <c r="K27" s="670"/>
      <c r="L27" s="671"/>
      <c r="M27" s="332"/>
      <c r="N27" s="332"/>
      <c r="O27" s="332"/>
      <c r="P27" s="342">
        <v>1.4999999999999999E-2</v>
      </c>
      <c r="Q27" s="342">
        <v>2.5000000000000001E-4</v>
      </c>
    </row>
    <row r="28" spans="2:17" ht="15.9" customHeight="1" x14ac:dyDescent="0.25">
      <c r="B28" s="674"/>
      <c r="C28" s="706"/>
      <c r="D28" s="348" t="s">
        <v>252</v>
      </c>
      <c r="E28" s="673" t="s">
        <v>253</v>
      </c>
      <c r="F28" s="673"/>
      <c r="G28" s="673"/>
      <c r="H28" s="332"/>
      <c r="I28" s="670"/>
      <c r="J28" s="671"/>
      <c r="K28" s="670"/>
      <c r="L28" s="671"/>
      <c r="M28" s="332"/>
      <c r="N28" s="332"/>
      <c r="O28" s="332"/>
      <c r="P28" s="342">
        <v>2.5000000000000001E-2</v>
      </c>
      <c r="Q28" s="342">
        <v>0.03</v>
      </c>
    </row>
    <row r="29" spans="2:17" ht="15.9" customHeight="1" x14ac:dyDescent="0.25">
      <c r="B29" s="674"/>
      <c r="C29" s="349" t="s">
        <v>744</v>
      </c>
      <c r="D29" s="348" t="s">
        <v>254</v>
      </c>
      <c r="E29" s="673" t="s">
        <v>255</v>
      </c>
      <c r="F29" s="673"/>
      <c r="G29" s="673"/>
      <c r="H29" s="332"/>
      <c r="I29" s="670"/>
      <c r="J29" s="671"/>
      <c r="K29" s="670"/>
      <c r="L29" s="671"/>
      <c r="M29" s="332"/>
      <c r="N29" s="332"/>
      <c r="O29" s="332"/>
      <c r="P29" s="342">
        <v>5.0000000000000001E-3</v>
      </c>
      <c r="Q29" s="341">
        <v>1.5E-3</v>
      </c>
    </row>
    <row r="30" spans="2:17" ht="33" customHeight="1" x14ac:dyDescent="0.25">
      <c r="B30" s="698" t="s">
        <v>301</v>
      </c>
      <c r="C30" s="698"/>
      <c r="D30" s="699"/>
      <c r="E30" s="699"/>
      <c r="F30" s="699"/>
      <c r="G30" s="699"/>
      <c r="H30" s="699"/>
      <c r="I30" s="699"/>
      <c r="J30" s="699"/>
      <c r="K30" s="699"/>
      <c r="L30" s="699"/>
      <c r="M30" s="699"/>
      <c r="N30" s="699"/>
      <c r="O30" s="699"/>
      <c r="P30" s="699"/>
      <c r="Q30" s="699"/>
    </row>
    <row r="31" spans="2:17" ht="12.75" customHeight="1" x14ac:dyDescent="0.25">
      <c r="B31" s="648" t="s">
        <v>430</v>
      </c>
      <c r="C31" s="648"/>
      <c r="D31" s="648" t="s">
        <v>429</v>
      </c>
      <c r="E31" s="648"/>
      <c r="F31" s="648"/>
      <c r="G31" s="648"/>
      <c r="H31" s="676" t="s">
        <v>739</v>
      </c>
      <c r="I31" s="676"/>
      <c r="J31" s="676"/>
      <c r="K31" s="676"/>
      <c r="L31" s="676"/>
      <c r="M31" s="676"/>
      <c r="N31" s="676"/>
      <c r="O31" s="676"/>
      <c r="P31" s="676"/>
      <c r="Q31" s="676"/>
    </row>
    <row r="32" spans="2:17" ht="50.1" customHeight="1" x14ac:dyDescent="0.25">
      <c r="B32" s="648"/>
      <c r="C32" s="648"/>
      <c r="D32" s="648"/>
      <c r="E32" s="648"/>
      <c r="F32" s="648"/>
      <c r="G32" s="648"/>
      <c r="H32" s="680" t="s">
        <v>8</v>
      </c>
      <c r="I32" s="680" t="s">
        <v>10</v>
      </c>
      <c r="J32" s="680"/>
      <c r="K32" s="680" t="s">
        <v>740</v>
      </c>
      <c r="L32" s="681"/>
      <c r="M32" s="680" t="s">
        <v>256</v>
      </c>
      <c r="N32" s="680" t="s">
        <v>9</v>
      </c>
      <c r="O32" s="680" t="s">
        <v>428</v>
      </c>
      <c r="P32" s="680" t="s">
        <v>170</v>
      </c>
      <c r="Q32" s="680" t="s">
        <v>11</v>
      </c>
    </row>
    <row r="33" spans="2:17" ht="35.1" customHeight="1" x14ac:dyDescent="0.25">
      <c r="B33" s="648"/>
      <c r="C33" s="648"/>
      <c r="D33" s="648"/>
      <c r="E33" s="648"/>
      <c r="F33" s="648"/>
      <c r="G33" s="648"/>
      <c r="H33" s="680"/>
      <c r="I33" s="351" t="s">
        <v>745</v>
      </c>
      <c r="J33" s="351" t="s">
        <v>746</v>
      </c>
      <c r="K33" s="680"/>
      <c r="L33" s="681"/>
      <c r="M33" s="680"/>
      <c r="N33" s="680"/>
      <c r="O33" s="680"/>
      <c r="P33" s="680"/>
      <c r="Q33" s="680"/>
    </row>
    <row r="34" spans="2:17" x14ac:dyDescent="0.25">
      <c r="B34" s="674" t="s">
        <v>4</v>
      </c>
      <c r="C34" s="674" t="s">
        <v>304</v>
      </c>
      <c r="D34" s="352" t="s">
        <v>257</v>
      </c>
      <c r="E34" s="684" t="s">
        <v>258</v>
      </c>
      <c r="F34" s="684"/>
      <c r="G34" s="684"/>
      <c r="H34" s="350">
        <v>0.09</v>
      </c>
      <c r="I34" s="685">
        <v>0.09</v>
      </c>
      <c r="J34" s="685"/>
      <c r="K34" s="685">
        <v>0.09</v>
      </c>
      <c r="L34" s="683"/>
      <c r="M34" s="350">
        <v>0.08</v>
      </c>
      <c r="N34" s="350">
        <v>7.0000000000000007E-2</v>
      </c>
      <c r="O34" s="350">
        <v>0.1</v>
      </c>
      <c r="P34" s="350">
        <v>0.08</v>
      </c>
      <c r="Q34" s="345"/>
    </row>
    <row r="35" spans="2:17" x14ac:dyDescent="0.25">
      <c r="B35" s="674"/>
      <c r="C35" s="675"/>
      <c r="D35" s="353" t="s">
        <v>259</v>
      </c>
      <c r="E35" s="673" t="s">
        <v>260</v>
      </c>
      <c r="F35" s="673"/>
      <c r="G35" s="673"/>
      <c r="H35" s="338">
        <v>0.01</v>
      </c>
      <c r="I35" s="672">
        <v>0.01</v>
      </c>
      <c r="J35" s="672"/>
      <c r="K35" s="672">
        <v>0.01</v>
      </c>
      <c r="L35" s="669"/>
      <c r="M35" s="338">
        <v>0.01</v>
      </c>
      <c r="N35" s="338">
        <v>0.01</v>
      </c>
      <c r="O35" s="338">
        <v>0.01</v>
      </c>
      <c r="P35" s="338">
        <v>0.01</v>
      </c>
      <c r="Q35" s="332"/>
    </row>
    <row r="36" spans="2:17" x14ac:dyDescent="0.25">
      <c r="B36" s="674"/>
      <c r="C36" s="675"/>
      <c r="D36" s="353" t="s">
        <v>261</v>
      </c>
      <c r="E36" s="673" t="s">
        <v>262</v>
      </c>
      <c r="F36" s="673"/>
      <c r="G36" s="673"/>
      <c r="H36" s="338">
        <v>0.02</v>
      </c>
      <c r="I36" s="672">
        <v>0.02</v>
      </c>
      <c r="J36" s="672"/>
      <c r="K36" s="672">
        <v>0.02</v>
      </c>
      <c r="L36" s="669"/>
      <c r="M36" s="338">
        <v>0.02</v>
      </c>
      <c r="N36" s="338">
        <v>0.02</v>
      </c>
      <c r="O36" s="332"/>
      <c r="P36" s="338">
        <v>0.02</v>
      </c>
      <c r="Q36" s="332"/>
    </row>
    <row r="37" spans="2:17" x14ac:dyDescent="0.25">
      <c r="B37" s="674"/>
      <c r="C37" s="675"/>
      <c r="D37" s="353" t="s">
        <v>263</v>
      </c>
      <c r="E37" s="673" t="s">
        <v>264</v>
      </c>
      <c r="F37" s="679"/>
      <c r="G37" s="679"/>
      <c r="H37" s="338">
        <v>0.03</v>
      </c>
      <c r="I37" s="672">
        <v>0.03</v>
      </c>
      <c r="J37" s="672"/>
      <c r="K37" s="672">
        <v>0.03</v>
      </c>
      <c r="L37" s="669"/>
      <c r="M37" s="338">
        <v>0.03</v>
      </c>
      <c r="N37" s="338">
        <v>0.03</v>
      </c>
      <c r="O37" s="338">
        <v>0.03</v>
      </c>
      <c r="P37" s="338">
        <v>0.03</v>
      </c>
      <c r="Q37" s="332"/>
    </row>
    <row r="38" spans="2:17" x14ac:dyDescent="0.25">
      <c r="B38" s="674"/>
      <c r="C38" s="675"/>
      <c r="D38" s="353" t="s">
        <v>265</v>
      </c>
      <c r="E38" s="673" t="s">
        <v>266</v>
      </c>
      <c r="F38" s="679"/>
      <c r="G38" s="679"/>
      <c r="H38" s="338">
        <v>7.0000000000000007E-2</v>
      </c>
      <c r="I38" s="672">
        <v>7.0000000000000007E-2</v>
      </c>
      <c r="J38" s="672"/>
      <c r="K38" s="672">
        <v>7.0000000000000007E-2</v>
      </c>
      <c r="L38" s="669"/>
      <c r="M38" s="338">
        <v>7.0000000000000007E-2</v>
      </c>
      <c r="N38" s="338">
        <v>7.0000000000000007E-2</v>
      </c>
      <c r="O38" s="338">
        <v>7.0000000000000007E-2</v>
      </c>
      <c r="P38" s="338">
        <v>7.0000000000000007E-2</v>
      </c>
      <c r="Q38" s="332"/>
    </row>
    <row r="39" spans="2:17" x14ac:dyDescent="0.25">
      <c r="B39" s="674"/>
      <c r="C39" s="675"/>
      <c r="D39" s="353" t="s">
        <v>267</v>
      </c>
      <c r="E39" s="673" t="s">
        <v>268</v>
      </c>
      <c r="F39" s="673"/>
      <c r="G39" s="673"/>
      <c r="H39" s="338">
        <v>0.03</v>
      </c>
      <c r="I39" s="672">
        <v>0.03</v>
      </c>
      <c r="J39" s="672"/>
      <c r="K39" s="672">
        <v>0.03</v>
      </c>
      <c r="L39" s="669"/>
      <c r="M39" s="338">
        <v>0.03</v>
      </c>
      <c r="N39" s="338">
        <v>0.03</v>
      </c>
      <c r="O39" s="332"/>
      <c r="P39" s="338">
        <v>0.03</v>
      </c>
      <c r="Q39" s="332"/>
    </row>
    <row r="40" spans="2:17" x14ac:dyDescent="0.25">
      <c r="B40" s="674"/>
      <c r="C40" s="675"/>
      <c r="D40" s="353" t="s">
        <v>269</v>
      </c>
      <c r="E40" s="673" t="s">
        <v>270</v>
      </c>
      <c r="F40" s="673"/>
      <c r="G40" s="673"/>
      <c r="H40" s="338">
        <v>1.4999999999999999E-2</v>
      </c>
      <c r="I40" s="672">
        <v>1.4999999999999999E-2</v>
      </c>
      <c r="J40" s="672"/>
      <c r="K40" s="672">
        <v>1.4999999999999999E-2</v>
      </c>
      <c r="L40" s="669"/>
      <c r="M40" s="338">
        <v>1.4999999999999999E-2</v>
      </c>
      <c r="N40" s="338">
        <v>1.4999999999999999E-2</v>
      </c>
      <c r="O40" s="332"/>
      <c r="P40" s="338">
        <v>1.4999999999999999E-2</v>
      </c>
      <c r="Q40" s="332"/>
    </row>
    <row r="41" spans="2:17" x14ac:dyDescent="0.25">
      <c r="B41" s="674"/>
      <c r="C41" s="675"/>
      <c r="D41" s="353" t="s">
        <v>271</v>
      </c>
      <c r="E41" s="673" t="s">
        <v>272</v>
      </c>
      <c r="F41" s="673"/>
      <c r="G41" s="673"/>
      <c r="H41" s="338">
        <v>1.4999999999999999E-2</v>
      </c>
      <c r="I41" s="672">
        <v>1.4999999999999999E-2</v>
      </c>
      <c r="J41" s="672"/>
      <c r="K41" s="672">
        <v>1.4999999999999999E-2</v>
      </c>
      <c r="L41" s="669"/>
      <c r="M41" s="338">
        <v>1.4999999999999999E-2</v>
      </c>
      <c r="N41" s="338">
        <v>1.4999999999999999E-2</v>
      </c>
      <c r="O41" s="332"/>
      <c r="P41" s="338">
        <v>1.4999999999999999E-2</v>
      </c>
      <c r="Q41" s="332"/>
    </row>
    <row r="42" spans="2:17" x14ac:dyDescent="0.25">
      <c r="B42" s="674"/>
      <c r="C42" s="675"/>
      <c r="D42" s="353" t="s">
        <v>273</v>
      </c>
      <c r="E42" s="673" t="s">
        <v>274</v>
      </c>
      <c r="F42" s="673"/>
      <c r="G42" s="673"/>
      <c r="H42" s="338">
        <v>1.4999999999999999E-2</v>
      </c>
      <c r="I42" s="672">
        <v>1.4999999999999999E-2</v>
      </c>
      <c r="J42" s="672"/>
      <c r="K42" s="672">
        <v>1.4999999999999999E-2</v>
      </c>
      <c r="L42" s="669"/>
      <c r="M42" s="338">
        <v>1.4999999999999999E-2</v>
      </c>
      <c r="N42" s="338">
        <v>1.4999999999999999E-2</v>
      </c>
      <c r="O42" s="332"/>
      <c r="P42" s="338">
        <v>1.4999999999999999E-2</v>
      </c>
      <c r="Q42" s="332"/>
    </row>
    <row r="43" spans="2:17" x14ac:dyDescent="0.25">
      <c r="B43" s="674"/>
      <c r="C43" s="675"/>
      <c r="D43" s="353" t="s">
        <v>275</v>
      </c>
      <c r="E43" s="673" t="s">
        <v>276</v>
      </c>
      <c r="F43" s="673"/>
      <c r="G43" s="673"/>
      <c r="H43" s="338">
        <v>1.4999999999999999E-2</v>
      </c>
      <c r="I43" s="672">
        <v>1.4999999999999999E-2</v>
      </c>
      <c r="J43" s="672"/>
      <c r="K43" s="672">
        <v>1.4999999999999999E-2</v>
      </c>
      <c r="L43" s="669"/>
      <c r="M43" s="338">
        <v>1.4999999999999999E-2</v>
      </c>
      <c r="N43" s="338">
        <v>1.4999999999999999E-2</v>
      </c>
      <c r="O43" s="332"/>
      <c r="P43" s="338">
        <v>1.4999999999999999E-2</v>
      </c>
      <c r="Q43" s="332"/>
    </row>
    <row r="44" spans="2:17" x14ac:dyDescent="0.25">
      <c r="B44" s="674"/>
      <c r="C44" s="675"/>
      <c r="D44" s="689" t="s">
        <v>277</v>
      </c>
      <c r="E44" s="686" t="s">
        <v>278</v>
      </c>
      <c r="F44" s="334" t="s">
        <v>221</v>
      </c>
      <c r="G44" s="343">
        <v>250000</v>
      </c>
      <c r="H44" s="338">
        <v>3.9E-2</v>
      </c>
      <c r="I44" s="338">
        <v>3.9E-2</v>
      </c>
      <c r="J44" s="338">
        <v>5.2999999999999999E-2</v>
      </c>
      <c r="K44" s="672">
        <v>3.9E-2</v>
      </c>
      <c r="L44" s="669"/>
      <c r="M44" s="338">
        <v>6.8000000000000005E-2</v>
      </c>
      <c r="N44" s="338">
        <v>5.2999999999999999E-2</v>
      </c>
      <c r="O44" s="332"/>
      <c r="P44" s="338">
        <v>5.2999999999999999E-2</v>
      </c>
      <c r="Q44" s="332"/>
    </row>
    <row r="45" spans="2:17" ht="15.6" x14ac:dyDescent="0.25">
      <c r="B45" s="674"/>
      <c r="C45" s="675"/>
      <c r="D45" s="690"/>
      <c r="E45" s="691"/>
      <c r="F45" s="334" t="s">
        <v>223</v>
      </c>
      <c r="G45" s="343">
        <v>500000</v>
      </c>
      <c r="H45" s="338">
        <v>0.01</v>
      </c>
      <c r="I45" s="338">
        <v>0.01</v>
      </c>
      <c r="J45" s="338">
        <v>4.8000000000000001E-2</v>
      </c>
      <c r="K45" s="672">
        <v>0.01</v>
      </c>
      <c r="L45" s="669"/>
      <c r="M45" s="338">
        <v>5.8000000000000003E-2</v>
      </c>
      <c r="N45" s="338">
        <v>4.8000000000000001E-2</v>
      </c>
      <c r="O45" s="332"/>
      <c r="P45" s="338">
        <v>4.8000000000000001E-2</v>
      </c>
      <c r="Q45" s="332"/>
    </row>
    <row r="46" spans="2:17" ht="15.6" x14ac:dyDescent="0.25">
      <c r="B46" s="674"/>
      <c r="C46" s="675"/>
      <c r="D46" s="690"/>
      <c r="E46" s="691"/>
      <c r="F46" s="334" t="s">
        <v>223</v>
      </c>
      <c r="G46" s="343">
        <v>1000000</v>
      </c>
      <c r="H46" s="338">
        <v>1.2999999999999999E-2</v>
      </c>
      <c r="I46" s="338">
        <v>1.2999999999999999E-2</v>
      </c>
      <c r="J46" s="338">
        <v>4.3999999999999997E-2</v>
      </c>
      <c r="K46" s="672">
        <v>1.2999999999999999E-2</v>
      </c>
      <c r="L46" s="669"/>
      <c r="M46" s="338">
        <v>4.7E-2</v>
      </c>
      <c r="N46" s="338">
        <v>4.3999999999999997E-2</v>
      </c>
      <c r="O46" s="332"/>
      <c r="P46" s="338">
        <v>4.3999999999999997E-2</v>
      </c>
      <c r="Q46" s="332"/>
    </row>
    <row r="47" spans="2:17" ht="15.6" x14ac:dyDescent="0.25">
      <c r="B47" s="674"/>
      <c r="C47" s="675"/>
      <c r="D47" s="690"/>
      <c r="E47" s="691"/>
      <c r="F47" s="334" t="s">
        <v>223</v>
      </c>
      <c r="G47" s="343">
        <v>2500000</v>
      </c>
      <c r="H47" s="338">
        <v>1.7999999999999999E-2</v>
      </c>
      <c r="I47" s="338">
        <v>1.7999999999999999E-2</v>
      </c>
      <c r="J47" s="338">
        <v>4.2000000000000003E-2</v>
      </c>
      <c r="K47" s="672">
        <v>1.7999999999999999E-2</v>
      </c>
      <c r="L47" s="669"/>
      <c r="M47" s="338">
        <v>3.4000000000000002E-2</v>
      </c>
      <c r="N47" s="338">
        <v>4.2000000000000003E-2</v>
      </c>
      <c r="O47" s="332"/>
      <c r="P47" s="338">
        <v>4.2000000000000003E-2</v>
      </c>
      <c r="Q47" s="332"/>
    </row>
    <row r="48" spans="2:17" ht="15.6" x14ac:dyDescent="0.25">
      <c r="B48" s="674"/>
      <c r="C48" s="675"/>
      <c r="D48" s="690"/>
      <c r="E48" s="691"/>
      <c r="F48" s="334" t="s">
        <v>223</v>
      </c>
      <c r="G48" s="343">
        <v>10000000</v>
      </c>
      <c r="H48" s="338">
        <v>2.1999999999999999E-2</v>
      </c>
      <c r="I48" s="338">
        <v>2.1999999999999999E-2</v>
      </c>
      <c r="J48" s="338">
        <v>2.7E-2</v>
      </c>
      <c r="K48" s="672">
        <v>2.1999999999999999E-2</v>
      </c>
      <c r="L48" s="669"/>
      <c r="M48" s="338">
        <v>1.9E-2</v>
      </c>
      <c r="N48" s="338">
        <v>2.7E-2</v>
      </c>
      <c r="O48" s="332"/>
      <c r="P48" s="338">
        <v>2.7E-2</v>
      </c>
      <c r="Q48" s="332"/>
    </row>
    <row r="49" spans="2:17" x14ac:dyDescent="0.25">
      <c r="B49" s="674"/>
      <c r="C49" s="675"/>
      <c r="D49" s="690"/>
      <c r="E49" s="691"/>
      <c r="F49" s="334" t="s">
        <v>225</v>
      </c>
      <c r="G49" s="337"/>
      <c r="H49" s="338">
        <v>2.1000000000000001E-2</v>
      </c>
      <c r="I49" s="338">
        <v>2.1000000000000001E-2</v>
      </c>
      <c r="J49" s="338">
        <v>2.5000000000000001E-2</v>
      </c>
      <c r="K49" s="672">
        <v>2.1000000000000001E-2</v>
      </c>
      <c r="L49" s="669"/>
      <c r="M49" s="338">
        <v>1.7999999999999999E-2</v>
      </c>
      <c r="N49" s="338">
        <v>2.5000000000000001E-2</v>
      </c>
      <c r="O49" s="332"/>
      <c r="P49" s="338">
        <v>2.5000000000000001E-2</v>
      </c>
      <c r="Q49" s="332"/>
    </row>
    <row r="50" spans="2:17" x14ac:dyDescent="0.25">
      <c r="B50" s="674"/>
      <c r="C50" s="675"/>
      <c r="D50" s="353" t="s">
        <v>279</v>
      </c>
      <c r="E50" s="673" t="s">
        <v>280</v>
      </c>
      <c r="F50" s="673"/>
      <c r="G50" s="673"/>
      <c r="H50" s="338">
        <v>0.02</v>
      </c>
      <c r="I50" s="672">
        <v>0.02</v>
      </c>
      <c r="J50" s="672"/>
      <c r="K50" s="672">
        <v>0.02</v>
      </c>
      <c r="L50" s="669"/>
      <c r="M50" s="338">
        <v>0.02</v>
      </c>
      <c r="N50" s="338">
        <v>0.02</v>
      </c>
      <c r="O50" s="338">
        <v>0.02</v>
      </c>
      <c r="P50" s="338">
        <v>0.02</v>
      </c>
      <c r="Q50" s="332"/>
    </row>
    <row r="51" spans="2:17" x14ac:dyDescent="0.25">
      <c r="B51" s="674"/>
      <c r="C51" s="675"/>
      <c r="D51" s="353" t="s">
        <v>281</v>
      </c>
      <c r="E51" s="673" t="s">
        <v>282</v>
      </c>
      <c r="F51" s="673"/>
      <c r="G51" s="673"/>
      <c r="H51" s="338">
        <v>0.03</v>
      </c>
      <c r="I51" s="672">
        <v>0.03</v>
      </c>
      <c r="J51" s="672"/>
      <c r="K51" s="672">
        <v>0.01</v>
      </c>
      <c r="L51" s="669"/>
      <c r="M51" s="338">
        <v>0.03</v>
      </c>
      <c r="N51" s="338">
        <v>0.01</v>
      </c>
      <c r="O51" s="332"/>
      <c r="P51" s="338">
        <v>0.03</v>
      </c>
      <c r="Q51" s="332"/>
    </row>
    <row r="52" spans="2:17" x14ac:dyDescent="0.25">
      <c r="B52" s="674"/>
      <c r="C52" s="675"/>
      <c r="D52" s="353" t="s">
        <v>283</v>
      </c>
      <c r="E52" s="673" t="s">
        <v>284</v>
      </c>
      <c r="F52" s="679"/>
      <c r="G52" s="679"/>
      <c r="H52" s="338">
        <v>0.03</v>
      </c>
      <c r="I52" s="672">
        <v>0.03</v>
      </c>
      <c r="J52" s="672"/>
      <c r="K52" s="672">
        <v>0.03</v>
      </c>
      <c r="L52" s="669"/>
      <c r="M52" s="332"/>
      <c r="N52" s="332"/>
      <c r="O52" s="332"/>
      <c r="P52" s="332"/>
      <c r="Q52" s="332"/>
    </row>
    <row r="53" spans="2:17" x14ac:dyDescent="0.25">
      <c r="B53" s="674"/>
      <c r="C53" s="675"/>
      <c r="D53" s="353" t="s">
        <v>285</v>
      </c>
      <c r="E53" s="673" t="s">
        <v>286</v>
      </c>
      <c r="F53" s="673"/>
      <c r="G53" s="673"/>
      <c r="H53" s="338">
        <v>5.0000000000000001E-3</v>
      </c>
      <c r="I53" s="672">
        <v>5.0000000000000001E-3</v>
      </c>
      <c r="J53" s="672"/>
      <c r="K53" s="672">
        <v>5.0000000000000001E-3</v>
      </c>
      <c r="L53" s="669"/>
      <c r="M53" s="332"/>
      <c r="N53" s="332"/>
      <c r="O53" s="332"/>
      <c r="P53" s="332"/>
      <c r="Q53" s="332"/>
    </row>
    <row r="54" spans="2:17" x14ac:dyDescent="0.25">
      <c r="B54" s="674"/>
      <c r="C54" s="675"/>
      <c r="D54" s="353" t="s">
        <v>287</v>
      </c>
      <c r="E54" s="673" t="s">
        <v>288</v>
      </c>
      <c r="F54" s="673"/>
      <c r="G54" s="673"/>
      <c r="H54" s="338">
        <v>0.01</v>
      </c>
      <c r="I54" s="672">
        <v>0.01</v>
      </c>
      <c r="J54" s="672"/>
      <c r="K54" s="672">
        <v>0.01</v>
      </c>
      <c r="L54" s="669"/>
      <c r="M54" s="338">
        <v>0.01</v>
      </c>
      <c r="N54" s="338">
        <v>0.01</v>
      </c>
      <c r="O54" s="338">
        <v>0.01</v>
      </c>
      <c r="P54" s="338">
        <v>0.01</v>
      </c>
      <c r="Q54" s="332"/>
    </row>
    <row r="55" spans="2:17" x14ac:dyDescent="0.25">
      <c r="B55" s="674"/>
      <c r="C55" s="675"/>
      <c r="D55" s="354" t="s">
        <v>289</v>
      </c>
      <c r="E55" s="694" t="s">
        <v>290</v>
      </c>
      <c r="F55" s="334" t="s">
        <v>221</v>
      </c>
      <c r="G55" s="343">
        <v>5000000</v>
      </c>
      <c r="H55" s="338">
        <v>0.03</v>
      </c>
      <c r="I55" s="672">
        <v>3.5000000000000003E-2</v>
      </c>
      <c r="J55" s="672"/>
      <c r="K55" s="672">
        <v>0.03</v>
      </c>
      <c r="L55" s="669"/>
      <c r="M55" s="338">
        <v>3.5000000000000003E-2</v>
      </c>
      <c r="N55" s="338">
        <v>3.5000000000000003E-2</v>
      </c>
      <c r="O55" s="338">
        <v>0.03</v>
      </c>
      <c r="P55" s="338">
        <v>3.5000000000000003E-2</v>
      </c>
      <c r="Q55" s="332"/>
    </row>
    <row r="56" spans="2:17" ht="15.6" x14ac:dyDescent="0.25">
      <c r="B56" s="674"/>
      <c r="C56" s="675"/>
      <c r="D56" s="354"/>
      <c r="E56" s="694"/>
      <c r="F56" s="334" t="s">
        <v>223</v>
      </c>
      <c r="G56" s="343">
        <v>20000000</v>
      </c>
      <c r="H56" s="338">
        <v>1.4999999999999999E-2</v>
      </c>
      <c r="I56" s="672">
        <v>0.02</v>
      </c>
      <c r="J56" s="672"/>
      <c r="K56" s="672">
        <v>1.4999999999999999E-2</v>
      </c>
      <c r="L56" s="669"/>
      <c r="M56" s="338">
        <v>0.02</v>
      </c>
      <c r="N56" s="338">
        <v>0.02</v>
      </c>
      <c r="O56" s="338">
        <v>1.4999999999999999E-2</v>
      </c>
      <c r="P56" s="338">
        <v>0.02</v>
      </c>
      <c r="Q56" s="332"/>
    </row>
    <row r="57" spans="2:17" x14ac:dyDescent="0.25">
      <c r="B57" s="674"/>
      <c r="C57" s="675"/>
      <c r="D57" s="354"/>
      <c r="E57" s="694"/>
      <c r="F57" s="334" t="s">
        <v>225</v>
      </c>
      <c r="G57" s="337"/>
      <c r="H57" s="338">
        <v>5.0000000000000001E-3</v>
      </c>
      <c r="I57" s="672">
        <v>8.0000000000000002E-3</v>
      </c>
      <c r="J57" s="672"/>
      <c r="K57" s="672">
        <v>5.0000000000000001E-3</v>
      </c>
      <c r="L57" s="669"/>
      <c r="M57" s="338">
        <v>8.0000000000000002E-3</v>
      </c>
      <c r="N57" s="338">
        <v>8.0000000000000002E-3</v>
      </c>
      <c r="O57" s="338">
        <v>5.0000000000000001E-3</v>
      </c>
      <c r="P57" s="338">
        <v>8.0000000000000002E-3</v>
      </c>
      <c r="Q57" s="332"/>
    </row>
    <row r="58" spans="2:17" x14ac:dyDescent="0.25">
      <c r="B58" s="674"/>
      <c r="C58" s="675"/>
      <c r="D58" s="354" t="s">
        <v>291</v>
      </c>
      <c r="E58" s="694" t="s">
        <v>292</v>
      </c>
      <c r="F58" s="334" t="s">
        <v>221</v>
      </c>
      <c r="G58" s="343">
        <v>5000000</v>
      </c>
      <c r="H58" s="338">
        <v>1.7999999999999999E-2</v>
      </c>
      <c r="I58" s="672">
        <v>0.02</v>
      </c>
      <c r="J58" s="672"/>
      <c r="K58" s="672">
        <v>1.7999999999999999E-2</v>
      </c>
      <c r="L58" s="669"/>
      <c r="M58" s="338">
        <v>0.02</v>
      </c>
      <c r="N58" s="338">
        <v>0.02</v>
      </c>
      <c r="O58" s="338">
        <v>1.7999999999999999E-2</v>
      </c>
      <c r="P58" s="338">
        <v>0.02</v>
      </c>
      <c r="Q58" s="332"/>
    </row>
    <row r="59" spans="2:17" ht="15.6" x14ac:dyDescent="0.25">
      <c r="B59" s="674"/>
      <c r="C59" s="675"/>
      <c r="D59" s="354"/>
      <c r="E59" s="694"/>
      <c r="F59" s="334" t="s">
        <v>223</v>
      </c>
      <c r="G59" s="343">
        <v>20000000</v>
      </c>
      <c r="H59" s="338">
        <v>8.0000000000000002E-3</v>
      </c>
      <c r="I59" s="672">
        <v>0.01</v>
      </c>
      <c r="J59" s="672"/>
      <c r="K59" s="672">
        <v>8.0000000000000002E-3</v>
      </c>
      <c r="L59" s="669"/>
      <c r="M59" s="338">
        <v>0.01</v>
      </c>
      <c r="N59" s="338">
        <v>0.01</v>
      </c>
      <c r="O59" s="338">
        <v>8.0000000000000002E-3</v>
      </c>
      <c r="P59" s="338">
        <v>0.01</v>
      </c>
      <c r="Q59" s="332"/>
    </row>
    <row r="60" spans="2:17" x14ac:dyDescent="0.25">
      <c r="B60" s="674"/>
      <c r="C60" s="675"/>
      <c r="D60" s="354"/>
      <c r="E60" s="694"/>
      <c r="F60" s="334" t="s">
        <v>225</v>
      </c>
      <c r="G60" s="337"/>
      <c r="H60" s="338">
        <v>4.0000000000000001E-3</v>
      </c>
      <c r="I60" s="672">
        <v>5.0000000000000001E-3</v>
      </c>
      <c r="J60" s="672"/>
      <c r="K60" s="672">
        <v>4.0000000000000001E-3</v>
      </c>
      <c r="L60" s="669"/>
      <c r="M60" s="338">
        <v>5.0000000000000001E-3</v>
      </c>
      <c r="N60" s="338">
        <v>5.0000000000000001E-3</v>
      </c>
      <c r="O60" s="338">
        <v>4.0000000000000001E-3</v>
      </c>
      <c r="P60" s="338">
        <v>5.0000000000000001E-3</v>
      </c>
      <c r="Q60" s="332"/>
    </row>
    <row r="61" spans="2:17" x14ac:dyDescent="0.25">
      <c r="B61" s="674"/>
      <c r="C61" s="675"/>
      <c r="D61" s="353" t="s">
        <v>293</v>
      </c>
      <c r="E61" s="673" t="s">
        <v>294</v>
      </c>
      <c r="F61" s="673"/>
      <c r="G61" s="673"/>
      <c r="H61" s="338">
        <v>0.01</v>
      </c>
      <c r="I61" s="672">
        <v>0.01</v>
      </c>
      <c r="J61" s="672"/>
      <c r="K61" s="672">
        <v>0.01</v>
      </c>
      <c r="L61" s="669"/>
      <c r="M61" s="338">
        <v>0.01</v>
      </c>
      <c r="N61" s="338">
        <v>0.01</v>
      </c>
      <c r="O61" s="338">
        <v>0.01</v>
      </c>
      <c r="P61" s="338">
        <v>0.01</v>
      </c>
      <c r="Q61" s="332"/>
    </row>
    <row r="62" spans="2:17" x14ac:dyDescent="0.25">
      <c r="B62" s="674"/>
      <c r="C62" s="675"/>
      <c r="D62" s="353" t="s">
        <v>295</v>
      </c>
      <c r="E62" s="673" t="s">
        <v>296</v>
      </c>
      <c r="F62" s="673"/>
      <c r="G62" s="673"/>
      <c r="H62" s="338">
        <v>0.06</v>
      </c>
      <c r="I62" s="672">
        <v>0.06</v>
      </c>
      <c r="J62" s="672"/>
      <c r="K62" s="672">
        <v>0.06</v>
      </c>
      <c r="L62" s="669"/>
      <c r="M62" s="338">
        <v>0.06</v>
      </c>
      <c r="N62" s="338">
        <v>0.06</v>
      </c>
      <c r="O62" s="338">
        <v>0.06</v>
      </c>
      <c r="P62" s="338">
        <v>0.06</v>
      </c>
      <c r="Q62" s="332"/>
    </row>
    <row r="63" spans="2:17" ht="9.9" customHeight="1" x14ac:dyDescent="0.25">
      <c r="B63" s="665" t="s">
        <v>297</v>
      </c>
      <c r="C63" s="666"/>
      <c r="D63" s="666"/>
      <c r="E63" s="666"/>
      <c r="F63" s="666"/>
      <c r="G63" s="666"/>
      <c r="H63" s="666"/>
      <c r="I63" s="666"/>
      <c r="J63" s="666"/>
      <c r="K63" s="666"/>
      <c r="L63" s="666"/>
      <c r="M63" s="666"/>
      <c r="N63" s="666"/>
      <c r="O63" s="666"/>
      <c r="P63" s="666"/>
      <c r="Q63" s="667"/>
    </row>
    <row r="64" spans="2:17" ht="9.9" customHeight="1" x14ac:dyDescent="0.25">
      <c r="B64" s="665" t="s">
        <v>298</v>
      </c>
      <c r="C64" s="666"/>
      <c r="D64" s="666"/>
      <c r="E64" s="666"/>
      <c r="F64" s="666"/>
      <c r="G64" s="666"/>
      <c r="H64" s="666"/>
      <c r="I64" s="666"/>
      <c r="J64" s="666"/>
      <c r="K64" s="666"/>
      <c r="L64" s="666"/>
      <c r="M64" s="666"/>
      <c r="N64" s="666"/>
      <c r="O64" s="666"/>
      <c r="P64" s="666"/>
      <c r="Q64" s="667"/>
    </row>
    <row r="65" spans="2:17" ht="9.9" customHeight="1" x14ac:dyDescent="0.25">
      <c r="B65" s="665" t="s">
        <v>299</v>
      </c>
      <c r="C65" s="666"/>
      <c r="D65" s="666"/>
      <c r="E65" s="666"/>
      <c r="F65" s="666"/>
      <c r="G65" s="666"/>
      <c r="H65" s="666"/>
      <c r="I65" s="666"/>
      <c r="J65" s="666"/>
      <c r="K65" s="666"/>
      <c r="L65" s="666"/>
      <c r="M65" s="666"/>
      <c r="N65" s="666"/>
      <c r="O65" s="666"/>
      <c r="P65" s="666"/>
      <c r="Q65" s="667"/>
    </row>
    <row r="66" spans="2:17" ht="9.9" customHeight="1" x14ac:dyDescent="0.25">
      <c r="B66" s="665" t="s">
        <v>300</v>
      </c>
      <c r="C66" s="666"/>
      <c r="D66" s="666"/>
      <c r="E66" s="666"/>
      <c r="F66" s="666"/>
      <c r="G66" s="666"/>
      <c r="H66" s="666"/>
      <c r="I66" s="666"/>
      <c r="J66" s="666"/>
      <c r="K66" s="666"/>
      <c r="L66" s="666"/>
      <c r="M66" s="666"/>
      <c r="N66" s="666"/>
      <c r="O66" s="666"/>
      <c r="P66" s="666"/>
      <c r="Q66" s="667"/>
    </row>
    <row r="67" spans="2:17" ht="12.75" customHeight="1" x14ac:dyDescent="0.25">
      <c r="B67" s="648" t="s">
        <v>431</v>
      </c>
      <c r="C67" s="648"/>
      <c r="D67" s="648" t="s">
        <v>429</v>
      </c>
      <c r="E67" s="648"/>
      <c r="F67" s="648"/>
      <c r="G67" s="648"/>
      <c r="H67" s="676" t="s">
        <v>739</v>
      </c>
      <c r="I67" s="676"/>
      <c r="J67" s="676"/>
      <c r="K67" s="676"/>
      <c r="L67" s="676"/>
      <c r="M67" s="676"/>
      <c r="N67" s="676"/>
      <c r="O67" s="676"/>
      <c r="P67" s="676"/>
      <c r="Q67" s="676"/>
    </row>
    <row r="68" spans="2:17" ht="50.1" customHeight="1" x14ac:dyDescent="0.25">
      <c r="B68" s="648"/>
      <c r="C68" s="648"/>
      <c r="D68" s="648"/>
      <c r="E68" s="648"/>
      <c r="F68" s="648"/>
      <c r="G68" s="648"/>
      <c r="H68" s="680" t="s">
        <v>8</v>
      </c>
      <c r="I68" s="680" t="s">
        <v>10</v>
      </c>
      <c r="J68" s="680"/>
      <c r="K68" s="680" t="s">
        <v>740</v>
      </c>
      <c r="L68" s="680"/>
      <c r="M68" s="680" t="s">
        <v>256</v>
      </c>
      <c r="N68" s="680" t="s">
        <v>9</v>
      </c>
      <c r="O68" s="680" t="s">
        <v>428</v>
      </c>
      <c r="P68" s="680" t="s">
        <v>170</v>
      </c>
      <c r="Q68" s="680" t="s">
        <v>11</v>
      </c>
    </row>
    <row r="69" spans="2:17" ht="35.1" customHeight="1" x14ac:dyDescent="0.25">
      <c r="B69" s="648"/>
      <c r="C69" s="648"/>
      <c r="D69" s="648"/>
      <c r="E69" s="648"/>
      <c r="F69" s="648"/>
      <c r="G69" s="648"/>
      <c r="H69" s="680"/>
      <c r="I69" s="356" t="s">
        <v>745</v>
      </c>
      <c r="J69" s="356" t="s">
        <v>746</v>
      </c>
      <c r="K69" s="356" t="s">
        <v>436</v>
      </c>
      <c r="L69" s="356" t="s">
        <v>437</v>
      </c>
      <c r="M69" s="680"/>
      <c r="N69" s="680"/>
      <c r="O69" s="680"/>
      <c r="P69" s="680"/>
      <c r="Q69" s="680"/>
    </row>
    <row r="70" spans="2:17" x14ac:dyDescent="0.25">
      <c r="B70" s="674" t="s">
        <v>4</v>
      </c>
      <c r="C70" s="674" t="s">
        <v>354</v>
      </c>
      <c r="D70" s="357" t="s">
        <v>305</v>
      </c>
      <c r="E70" s="684" t="s">
        <v>306</v>
      </c>
      <c r="F70" s="684"/>
      <c r="G70" s="684"/>
      <c r="H70" s="350">
        <v>0.23</v>
      </c>
      <c r="I70" s="685">
        <v>0.18</v>
      </c>
      <c r="J70" s="685"/>
      <c r="K70" s="355">
        <v>0.16</v>
      </c>
      <c r="L70" s="355">
        <v>0.2</v>
      </c>
      <c r="M70" s="350">
        <v>0.22</v>
      </c>
      <c r="N70" s="350">
        <v>0.18</v>
      </c>
      <c r="O70" s="350">
        <v>0.25</v>
      </c>
      <c r="P70" s="350">
        <v>0.18</v>
      </c>
      <c r="Q70" s="345"/>
    </row>
    <row r="71" spans="2:17" x14ac:dyDescent="0.25">
      <c r="B71" s="674"/>
      <c r="C71" s="675"/>
      <c r="D71" s="358" t="s">
        <v>307</v>
      </c>
      <c r="E71" s="673" t="s">
        <v>308</v>
      </c>
      <c r="F71" s="673"/>
      <c r="G71" s="673"/>
      <c r="H71" s="333">
        <v>0.04</v>
      </c>
      <c r="I71" s="697">
        <v>0.04</v>
      </c>
      <c r="J71" s="697"/>
      <c r="K71" s="697">
        <v>0.04</v>
      </c>
      <c r="L71" s="697"/>
      <c r="M71" s="332"/>
      <c r="N71" s="332"/>
      <c r="O71" s="332"/>
      <c r="P71" s="332"/>
      <c r="Q71" s="332"/>
    </row>
    <row r="72" spans="2:17" x14ac:dyDescent="0.25">
      <c r="B72" s="674"/>
      <c r="C72" s="675"/>
      <c r="D72" s="358" t="s">
        <v>309</v>
      </c>
      <c r="E72" s="673" t="s">
        <v>310</v>
      </c>
      <c r="F72" s="673"/>
      <c r="G72" s="673"/>
      <c r="H72" s="338">
        <v>0.01</v>
      </c>
      <c r="I72" s="672">
        <v>0.01</v>
      </c>
      <c r="J72" s="672"/>
      <c r="K72" s="672">
        <v>0.01</v>
      </c>
      <c r="L72" s="672"/>
      <c r="M72" s="338">
        <v>0.01</v>
      </c>
      <c r="N72" s="338">
        <v>0.01</v>
      </c>
      <c r="O72" s="338">
        <v>0.01</v>
      </c>
      <c r="P72" s="338">
        <v>0.01</v>
      </c>
      <c r="Q72" s="332"/>
    </row>
    <row r="73" spans="2:17" x14ac:dyDescent="0.25">
      <c r="B73" s="674"/>
      <c r="C73" s="675"/>
      <c r="D73" s="358" t="s">
        <v>311</v>
      </c>
      <c r="E73" s="673" t="s">
        <v>312</v>
      </c>
      <c r="F73" s="673"/>
      <c r="G73" s="673"/>
      <c r="H73" s="333">
        <v>0.04</v>
      </c>
      <c r="I73" s="697">
        <v>0.04</v>
      </c>
      <c r="J73" s="697"/>
      <c r="K73" s="697">
        <v>0.04</v>
      </c>
      <c r="L73" s="697"/>
      <c r="M73" s="333">
        <v>0.04</v>
      </c>
      <c r="N73" s="333">
        <v>0.04</v>
      </c>
      <c r="O73" s="332"/>
      <c r="P73" s="333">
        <v>0.04</v>
      </c>
      <c r="Q73" s="332"/>
    </row>
    <row r="74" spans="2:17" x14ac:dyDescent="0.25">
      <c r="B74" s="674"/>
      <c r="C74" s="675"/>
      <c r="D74" s="358" t="s">
        <v>313</v>
      </c>
      <c r="E74" s="673" t="s">
        <v>314</v>
      </c>
      <c r="F74" s="673"/>
      <c r="G74" s="673"/>
      <c r="H74" s="338">
        <v>7.0000000000000007E-2</v>
      </c>
      <c r="I74" s="672">
        <v>0.04</v>
      </c>
      <c r="J74" s="672"/>
      <c r="K74" s="672">
        <v>7.0000000000000007E-2</v>
      </c>
      <c r="L74" s="672"/>
      <c r="M74" s="338">
        <v>0.06</v>
      </c>
      <c r="N74" s="338">
        <v>0.05</v>
      </c>
      <c r="O74" s="338">
        <v>0.05</v>
      </c>
      <c r="P74" s="338">
        <v>0.05</v>
      </c>
      <c r="Q74" s="332"/>
    </row>
    <row r="75" spans="2:17" x14ac:dyDescent="0.25">
      <c r="B75" s="674"/>
      <c r="C75" s="675"/>
      <c r="D75" s="358" t="s">
        <v>315</v>
      </c>
      <c r="E75" s="673" t="s">
        <v>282</v>
      </c>
      <c r="F75" s="673"/>
      <c r="G75" s="673"/>
      <c r="H75" s="338">
        <v>0.03</v>
      </c>
      <c r="I75" s="672">
        <v>0.03</v>
      </c>
      <c r="J75" s="672"/>
      <c r="K75" s="672">
        <v>0.01</v>
      </c>
      <c r="L75" s="672"/>
      <c r="M75" s="338">
        <v>0.03</v>
      </c>
      <c r="N75" s="338">
        <v>0.01</v>
      </c>
      <c r="O75" s="332"/>
      <c r="P75" s="338">
        <v>0.03</v>
      </c>
      <c r="Q75" s="332"/>
    </row>
    <row r="76" spans="2:17" x14ac:dyDescent="0.25">
      <c r="B76" s="674"/>
      <c r="C76" s="675"/>
      <c r="D76" s="358" t="s">
        <v>316</v>
      </c>
      <c r="E76" s="673" t="s">
        <v>317</v>
      </c>
      <c r="F76" s="673"/>
      <c r="G76" s="673"/>
      <c r="H76" s="338">
        <v>0.02</v>
      </c>
      <c r="I76" s="672">
        <v>0.02</v>
      </c>
      <c r="J76" s="672"/>
      <c r="K76" s="672">
        <v>0.02</v>
      </c>
      <c r="L76" s="672"/>
      <c r="M76" s="338">
        <v>0.02</v>
      </c>
      <c r="N76" s="338">
        <v>0.02</v>
      </c>
      <c r="O76" s="338">
        <v>0.02</v>
      </c>
      <c r="P76" s="338">
        <v>0.02</v>
      </c>
      <c r="Q76" s="332"/>
    </row>
    <row r="77" spans="2:17" x14ac:dyDescent="0.25">
      <c r="B77" s="674"/>
      <c r="C77" s="675"/>
      <c r="D77" s="358" t="s">
        <v>318</v>
      </c>
      <c r="E77" s="673" t="s">
        <v>319</v>
      </c>
      <c r="F77" s="679"/>
      <c r="G77" s="679"/>
      <c r="H77" s="338">
        <v>7.0000000000000007E-2</v>
      </c>
      <c r="I77" s="672">
        <v>7.0000000000000007E-2</v>
      </c>
      <c r="J77" s="672"/>
      <c r="K77" s="672">
        <v>0.08</v>
      </c>
      <c r="L77" s="672"/>
      <c r="M77" s="338">
        <v>7.0000000000000007E-2</v>
      </c>
      <c r="N77" s="338">
        <v>7.0000000000000007E-2</v>
      </c>
      <c r="O77" s="338">
        <v>7.0000000000000007E-2</v>
      </c>
      <c r="P77" s="338">
        <v>7.0000000000000007E-2</v>
      </c>
      <c r="Q77" s="332"/>
    </row>
    <row r="78" spans="2:17" x14ac:dyDescent="0.25">
      <c r="B78" s="674"/>
      <c r="C78" s="675"/>
      <c r="D78" s="358" t="s">
        <v>320</v>
      </c>
      <c r="E78" s="673" t="s">
        <v>268</v>
      </c>
      <c r="F78" s="673"/>
      <c r="G78" s="673"/>
      <c r="H78" s="338">
        <v>0.06</v>
      </c>
      <c r="I78" s="672">
        <v>0.06</v>
      </c>
      <c r="J78" s="672"/>
      <c r="K78" s="672">
        <v>0.06</v>
      </c>
      <c r="L78" s="672"/>
      <c r="M78" s="338">
        <v>0.06</v>
      </c>
      <c r="N78" s="338">
        <v>0.06</v>
      </c>
      <c r="O78" s="332"/>
      <c r="P78" s="338">
        <v>0.06</v>
      </c>
      <c r="Q78" s="332"/>
    </row>
    <row r="79" spans="2:17" x14ac:dyDescent="0.25">
      <c r="B79" s="674"/>
      <c r="C79" s="675"/>
      <c r="D79" s="358" t="s">
        <v>321</v>
      </c>
      <c r="E79" s="673" t="s">
        <v>270</v>
      </c>
      <c r="F79" s="673"/>
      <c r="G79" s="673"/>
      <c r="H79" s="338">
        <v>0.03</v>
      </c>
      <c r="I79" s="672">
        <v>0.03</v>
      </c>
      <c r="J79" s="672"/>
      <c r="K79" s="672">
        <v>0.03</v>
      </c>
      <c r="L79" s="672"/>
      <c r="M79" s="338">
        <v>0.03</v>
      </c>
      <c r="N79" s="338">
        <v>0.03</v>
      </c>
      <c r="O79" s="332"/>
      <c r="P79" s="338">
        <v>0.03</v>
      </c>
      <c r="Q79" s="332"/>
    </row>
    <row r="80" spans="2:17" x14ac:dyDescent="0.25">
      <c r="B80" s="674"/>
      <c r="C80" s="675"/>
      <c r="D80" s="358" t="s">
        <v>322</v>
      </c>
      <c r="E80" s="673" t="s">
        <v>272</v>
      </c>
      <c r="F80" s="673"/>
      <c r="G80" s="673"/>
      <c r="H80" s="338">
        <v>0.03</v>
      </c>
      <c r="I80" s="672">
        <v>0.03</v>
      </c>
      <c r="J80" s="672"/>
      <c r="K80" s="672">
        <v>0.03</v>
      </c>
      <c r="L80" s="672"/>
      <c r="M80" s="338">
        <v>0.03</v>
      </c>
      <c r="N80" s="338">
        <v>0.03</v>
      </c>
      <c r="O80" s="332"/>
      <c r="P80" s="338">
        <v>0.03</v>
      </c>
      <c r="Q80" s="332"/>
    </row>
    <row r="81" spans="2:17" x14ac:dyDescent="0.25">
      <c r="B81" s="674"/>
      <c r="C81" s="675"/>
      <c r="D81" s="358" t="s">
        <v>323</v>
      </c>
      <c r="E81" s="673" t="s">
        <v>274</v>
      </c>
      <c r="F81" s="673"/>
      <c r="G81" s="673"/>
      <c r="H81" s="338">
        <v>0.03</v>
      </c>
      <c r="I81" s="672">
        <v>0.03</v>
      </c>
      <c r="J81" s="672"/>
      <c r="K81" s="672">
        <v>0.03</v>
      </c>
      <c r="L81" s="672"/>
      <c r="M81" s="338">
        <v>0.03</v>
      </c>
      <c r="N81" s="338">
        <v>0.03</v>
      </c>
      <c r="O81" s="332"/>
      <c r="P81" s="338">
        <v>0.03</v>
      </c>
      <c r="Q81" s="332"/>
    </row>
    <row r="82" spans="2:17" x14ac:dyDescent="0.25">
      <c r="B82" s="674"/>
      <c r="C82" s="675"/>
      <c r="D82" s="689" t="s">
        <v>324</v>
      </c>
      <c r="E82" s="686" t="s">
        <v>325</v>
      </c>
      <c r="F82" s="334" t="s">
        <v>221</v>
      </c>
      <c r="G82" s="339">
        <v>250000</v>
      </c>
      <c r="H82" s="338">
        <v>6.4000000000000001E-2</v>
      </c>
      <c r="I82" s="338">
        <v>6.4000000000000001E-2</v>
      </c>
      <c r="J82" s="338">
        <v>0.13300000000000001</v>
      </c>
      <c r="K82" s="672">
        <v>6.4000000000000001E-2</v>
      </c>
      <c r="L82" s="672"/>
      <c r="M82" s="338">
        <v>0.14499999999999999</v>
      </c>
      <c r="N82" s="338">
        <v>0.13300000000000001</v>
      </c>
      <c r="O82" s="332"/>
      <c r="P82" s="338">
        <v>0.13300000000000001</v>
      </c>
      <c r="Q82" s="332"/>
    </row>
    <row r="83" spans="2:17" ht="15.6" x14ac:dyDescent="0.25">
      <c r="B83" s="674"/>
      <c r="C83" s="675"/>
      <c r="D83" s="690"/>
      <c r="E83" s="691"/>
      <c r="F83" s="334" t="s">
        <v>223</v>
      </c>
      <c r="G83" s="339">
        <v>500000</v>
      </c>
      <c r="H83" s="338">
        <v>1.9E-2</v>
      </c>
      <c r="I83" s="338">
        <v>1.9E-2</v>
      </c>
      <c r="J83" s="338">
        <v>0.107</v>
      </c>
      <c r="K83" s="672">
        <v>1.9E-2</v>
      </c>
      <c r="L83" s="672"/>
      <c r="M83" s="338">
        <v>0.114</v>
      </c>
      <c r="N83" s="338">
        <v>0.107</v>
      </c>
      <c r="O83" s="332"/>
      <c r="P83" s="338">
        <v>0.107</v>
      </c>
      <c r="Q83" s="332"/>
    </row>
    <row r="84" spans="2:17" ht="15.6" x14ac:dyDescent="0.25">
      <c r="B84" s="674"/>
      <c r="C84" s="675"/>
      <c r="D84" s="690"/>
      <c r="E84" s="691"/>
      <c r="F84" s="334" t="s">
        <v>223</v>
      </c>
      <c r="G84" s="339">
        <v>1000000</v>
      </c>
      <c r="H84" s="338">
        <v>2.1000000000000001E-2</v>
      </c>
      <c r="I84" s="338">
        <v>2.1000000000000001E-2</v>
      </c>
      <c r="J84" s="338">
        <v>9.6000000000000002E-2</v>
      </c>
      <c r="K84" s="672">
        <v>2.1000000000000001E-2</v>
      </c>
      <c r="L84" s="672"/>
      <c r="M84" s="338">
        <v>7.0000000000000007E-2</v>
      </c>
      <c r="N84" s="338">
        <v>9.6000000000000002E-2</v>
      </c>
      <c r="O84" s="332"/>
      <c r="P84" s="338">
        <v>9.6000000000000002E-2</v>
      </c>
      <c r="Q84" s="332"/>
    </row>
    <row r="85" spans="2:17" ht="15.6" x14ac:dyDescent="0.25">
      <c r="B85" s="674"/>
      <c r="C85" s="675"/>
      <c r="D85" s="690"/>
      <c r="E85" s="691"/>
      <c r="F85" s="334" t="s">
        <v>223</v>
      </c>
      <c r="G85" s="339">
        <v>2500000</v>
      </c>
      <c r="H85" s="338">
        <v>2.9000000000000001E-2</v>
      </c>
      <c r="I85" s="338">
        <v>2.9000000000000001E-2</v>
      </c>
      <c r="J85" s="338">
        <v>7.9000000000000001E-2</v>
      </c>
      <c r="K85" s="672">
        <v>2.9000000000000001E-2</v>
      </c>
      <c r="L85" s="672"/>
      <c r="M85" s="338">
        <v>3.5000000000000003E-2</v>
      </c>
      <c r="N85" s="338">
        <v>7.9000000000000001E-2</v>
      </c>
      <c r="O85" s="332"/>
      <c r="P85" s="338">
        <v>7.9000000000000001E-2</v>
      </c>
      <c r="Q85" s="332"/>
    </row>
    <row r="86" spans="2:17" ht="15.6" x14ac:dyDescent="0.25">
      <c r="B86" s="674"/>
      <c r="C86" s="675"/>
      <c r="D86" s="690"/>
      <c r="E86" s="691"/>
      <c r="F86" s="334" t="s">
        <v>223</v>
      </c>
      <c r="G86" s="339">
        <v>10000000</v>
      </c>
      <c r="H86" s="338">
        <v>3.7999999999999999E-2</v>
      </c>
      <c r="I86" s="338">
        <v>3.7999999999999999E-2</v>
      </c>
      <c r="J86" s="338">
        <v>5.3999999999999999E-2</v>
      </c>
      <c r="K86" s="672">
        <v>3.7999999999999999E-2</v>
      </c>
      <c r="L86" s="672"/>
      <c r="M86" s="338">
        <v>0.02</v>
      </c>
      <c r="N86" s="338">
        <v>5.3999999999999999E-2</v>
      </c>
      <c r="O86" s="332"/>
      <c r="P86" s="338">
        <v>5.3999999999999999E-2</v>
      </c>
      <c r="Q86" s="332"/>
    </row>
    <row r="87" spans="2:17" x14ac:dyDescent="0.25">
      <c r="B87" s="674"/>
      <c r="C87" s="675"/>
      <c r="D87" s="690"/>
      <c r="E87" s="691"/>
      <c r="F87" s="334" t="s">
        <v>225</v>
      </c>
      <c r="G87" s="337"/>
      <c r="H87" s="338">
        <v>2.8000000000000001E-2</v>
      </c>
      <c r="I87" s="338">
        <v>2.8000000000000001E-2</v>
      </c>
      <c r="J87" s="338">
        <v>3.5000000000000003E-2</v>
      </c>
      <c r="K87" s="672">
        <v>2.8000000000000001E-2</v>
      </c>
      <c r="L87" s="672"/>
      <c r="M87" s="338">
        <v>1.7999999999999999E-2</v>
      </c>
      <c r="N87" s="338">
        <v>3.5000000000000003E-2</v>
      </c>
      <c r="O87" s="332"/>
      <c r="P87" s="338">
        <v>3.5000000000000003E-2</v>
      </c>
      <c r="Q87" s="332"/>
    </row>
    <row r="88" spans="2:17" x14ac:dyDescent="0.25">
      <c r="B88" s="674"/>
      <c r="C88" s="675"/>
      <c r="D88" s="358" t="s">
        <v>326</v>
      </c>
      <c r="E88" s="673" t="s">
        <v>327</v>
      </c>
      <c r="F88" s="673"/>
      <c r="G88" s="673"/>
      <c r="H88" s="332"/>
      <c r="I88" s="672">
        <v>0.09</v>
      </c>
      <c r="J88" s="672"/>
      <c r="K88" s="670"/>
      <c r="L88" s="671"/>
      <c r="M88" s="332"/>
      <c r="N88" s="332"/>
      <c r="O88" s="332"/>
      <c r="P88" s="332"/>
      <c r="Q88" s="332"/>
    </row>
    <row r="89" spans="2:17" x14ac:dyDescent="0.25">
      <c r="B89" s="674"/>
      <c r="C89" s="675"/>
      <c r="D89" s="358" t="s">
        <v>328</v>
      </c>
      <c r="E89" s="673" t="s">
        <v>329</v>
      </c>
      <c r="F89" s="673"/>
      <c r="G89" s="673"/>
      <c r="H89" s="332"/>
      <c r="I89" s="672">
        <v>0.12</v>
      </c>
      <c r="J89" s="672"/>
      <c r="K89" s="670"/>
      <c r="L89" s="671"/>
      <c r="M89" s="332"/>
      <c r="N89" s="332"/>
      <c r="O89" s="332"/>
      <c r="P89" s="332"/>
      <c r="Q89" s="332"/>
    </row>
    <row r="90" spans="2:17" x14ac:dyDescent="0.25">
      <c r="B90" s="674"/>
      <c r="C90" s="675"/>
      <c r="D90" s="358" t="s">
        <v>330</v>
      </c>
      <c r="E90" s="673" t="s">
        <v>331</v>
      </c>
      <c r="F90" s="673"/>
      <c r="G90" s="673"/>
      <c r="H90" s="332"/>
      <c r="I90" s="672">
        <v>0.18</v>
      </c>
      <c r="J90" s="672"/>
      <c r="K90" s="670"/>
      <c r="L90" s="671"/>
      <c r="M90" s="332"/>
      <c r="N90" s="332"/>
      <c r="O90" s="332"/>
      <c r="P90" s="332"/>
      <c r="Q90" s="332"/>
    </row>
    <row r="91" spans="2:17" x14ac:dyDescent="0.25">
      <c r="B91" s="674"/>
      <c r="C91" s="675"/>
      <c r="D91" s="358" t="s">
        <v>332</v>
      </c>
      <c r="E91" s="673" t="s">
        <v>280</v>
      </c>
      <c r="F91" s="673"/>
      <c r="G91" s="673"/>
      <c r="H91" s="338">
        <v>0.05</v>
      </c>
      <c r="I91" s="672">
        <v>0.05</v>
      </c>
      <c r="J91" s="672"/>
      <c r="K91" s="672">
        <v>0.05</v>
      </c>
      <c r="L91" s="672"/>
      <c r="M91" s="338">
        <v>0.05</v>
      </c>
      <c r="N91" s="338">
        <v>0.05</v>
      </c>
      <c r="O91" s="338">
        <v>0.05</v>
      </c>
      <c r="P91" s="338">
        <v>0.05</v>
      </c>
      <c r="Q91" s="332"/>
    </row>
    <row r="92" spans="2:17" x14ac:dyDescent="0.25">
      <c r="B92" s="674"/>
      <c r="C92" s="675"/>
      <c r="D92" s="358" t="s">
        <v>333</v>
      </c>
      <c r="E92" s="673" t="s">
        <v>334</v>
      </c>
      <c r="F92" s="673"/>
      <c r="G92" s="673"/>
      <c r="H92" s="338">
        <v>0.06</v>
      </c>
      <c r="I92" s="672">
        <v>0.06</v>
      </c>
      <c r="J92" s="672"/>
      <c r="K92" s="672">
        <v>0.06</v>
      </c>
      <c r="L92" s="672"/>
      <c r="M92" s="332"/>
      <c r="N92" s="332"/>
      <c r="O92" s="332"/>
      <c r="P92" s="332"/>
      <c r="Q92" s="332"/>
    </row>
    <row r="93" spans="2:17" x14ac:dyDescent="0.25">
      <c r="B93" s="674"/>
      <c r="C93" s="675"/>
      <c r="D93" s="358" t="s">
        <v>335</v>
      </c>
      <c r="E93" s="673" t="s">
        <v>336</v>
      </c>
      <c r="F93" s="673"/>
      <c r="G93" s="673"/>
      <c r="H93" s="338">
        <v>0.02</v>
      </c>
      <c r="I93" s="672">
        <v>0.02</v>
      </c>
      <c r="J93" s="672"/>
      <c r="K93" s="672">
        <v>0.02</v>
      </c>
      <c r="L93" s="672"/>
      <c r="M93" s="338">
        <v>0.02</v>
      </c>
      <c r="N93" s="338">
        <v>0.02</v>
      </c>
      <c r="O93" s="338">
        <v>0.02</v>
      </c>
      <c r="P93" s="338">
        <v>0.02</v>
      </c>
      <c r="Q93" s="332"/>
    </row>
    <row r="94" spans="2:17" x14ac:dyDescent="0.25">
      <c r="B94" s="674"/>
      <c r="C94" s="675"/>
      <c r="D94" s="358" t="s">
        <v>337</v>
      </c>
      <c r="E94" s="673" t="s">
        <v>338</v>
      </c>
      <c r="F94" s="673"/>
      <c r="G94" s="673"/>
      <c r="H94" s="338">
        <v>0.02</v>
      </c>
      <c r="I94" s="672">
        <v>0.02</v>
      </c>
      <c r="J94" s="672"/>
      <c r="K94" s="672">
        <v>0.02</v>
      </c>
      <c r="L94" s="672"/>
      <c r="M94" s="338">
        <v>0.02</v>
      </c>
      <c r="N94" s="332"/>
      <c r="O94" s="332"/>
      <c r="P94" s="332"/>
      <c r="Q94" s="332"/>
    </row>
    <row r="95" spans="2:17" x14ac:dyDescent="0.25">
      <c r="B95" s="674"/>
      <c r="C95" s="675"/>
      <c r="D95" s="358" t="s">
        <v>339</v>
      </c>
      <c r="E95" s="673" t="s">
        <v>340</v>
      </c>
      <c r="F95" s="673"/>
      <c r="G95" s="673"/>
      <c r="H95" s="338">
        <v>0.03</v>
      </c>
      <c r="I95" s="672">
        <v>0.03</v>
      </c>
      <c r="J95" s="672"/>
      <c r="K95" s="672">
        <v>0.03</v>
      </c>
      <c r="L95" s="672"/>
      <c r="M95" s="332"/>
      <c r="N95" s="332"/>
      <c r="O95" s="332"/>
      <c r="P95" s="332"/>
      <c r="Q95" s="332"/>
    </row>
    <row r="96" spans="2:17" x14ac:dyDescent="0.25">
      <c r="B96" s="674"/>
      <c r="C96" s="675"/>
      <c r="D96" s="358" t="s">
        <v>341</v>
      </c>
      <c r="E96" s="673" t="s">
        <v>342</v>
      </c>
      <c r="F96" s="673"/>
      <c r="G96" s="673"/>
      <c r="H96" s="338">
        <v>0.02</v>
      </c>
      <c r="I96" s="672">
        <v>0.02</v>
      </c>
      <c r="J96" s="672"/>
      <c r="K96" s="672">
        <v>0.02</v>
      </c>
      <c r="L96" s="672"/>
      <c r="M96" s="332"/>
      <c r="N96" s="332"/>
      <c r="O96" s="332"/>
      <c r="P96" s="332"/>
      <c r="Q96" s="332"/>
    </row>
    <row r="97" spans="2:17" x14ac:dyDescent="0.25">
      <c r="B97" s="674"/>
      <c r="C97" s="675"/>
      <c r="D97" s="358" t="s">
        <v>343</v>
      </c>
      <c r="E97" s="673" t="s">
        <v>344</v>
      </c>
      <c r="F97" s="673"/>
      <c r="G97" s="673"/>
      <c r="H97" s="338">
        <v>0.01</v>
      </c>
      <c r="I97" s="672">
        <v>0.01</v>
      </c>
      <c r="J97" s="672"/>
      <c r="K97" s="672">
        <v>0.01</v>
      </c>
      <c r="L97" s="672"/>
      <c r="M97" s="338">
        <v>0.01</v>
      </c>
      <c r="N97" s="338">
        <v>0.01</v>
      </c>
      <c r="O97" s="338">
        <v>0.01</v>
      </c>
      <c r="P97" s="338">
        <v>0.01</v>
      </c>
      <c r="Q97" s="332"/>
    </row>
    <row r="98" spans="2:17" x14ac:dyDescent="0.25">
      <c r="B98" s="674"/>
      <c r="C98" s="675"/>
      <c r="D98" s="354" t="s">
        <v>345</v>
      </c>
      <c r="E98" s="673" t="s">
        <v>346</v>
      </c>
      <c r="F98" s="334" t="s">
        <v>221</v>
      </c>
      <c r="G98" s="339">
        <v>5000000</v>
      </c>
      <c r="H98" s="338">
        <v>0.09</v>
      </c>
      <c r="I98" s="672">
        <v>0.1</v>
      </c>
      <c r="J98" s="672"/>
      <c r="K98" s="672">
        <v>0.09</v>
      </c>
      <c r="L98" s="672"/>
      <c r="M98" s="338">
        <v>0.1</v>
      </c>
      <c r="N98" s="338">
        <v>0.1</v>
      </c>
      <c r="O98" s="338">
        <v>0.09</v>
      </c>
      <c r="P98" s="338">
        <v>0.1</v>
      </c>
      <c r="Q98" s="332"/>
    </row>
    <row r="99" spans="2:17" ht="15.6" x14ac:dyDescent="0.25">
      <c r="B99" s="674"/>
      <c r="C99" s="675"/>
      <c r="D99" s="354"/>
      <c r="E99" s="673"/>
      <c r="F99" s="334" t="s">
        <v>223</v>
      </c>
      <c r="G99" s="339">
        <v>20000000</v>
      </c>
      <c r="H99" s="338">
        <v>4.4999999999999998E-2</v>
      </c>
      <c r="I99" s="672">
        <v>0.06</v>
      </c>
      <c r="J99" s="672"/>
      <c r="K99" s="672">
        <v>4.4999999999999998E-2</v>
      </c>
      <c r="L99" s="672"/>
      <c r="M99" s="338">
        <v>0.06</v>
      </c>
      <c r="N99" s="338">
        <v>0.06</v>
      </c>
      <c r="O99" s="338">
        <v>4.4999999999999998E-2</v>
      </c>
      <c r="P99" s="338">
        <v>0.06</v>
      </c>
      <c r="Q99" s="332"/>
    </row>
    <row r="100" spans="2:17" x14ac:dyDescent="0.25">
      <c r="B100" s="674"/>
      <c r="C100" s="675"/>
      <c r="D100" s="354"/>
      <c r="E100" s="673"/>
      <c r="F100" s="334" t="s">
        <v>225</v>
      </c>
      <c r="G100" s="337"/>
      <c r="H100" s="338">
        <v>1.4999999999999999E-2</v>
      </c>
      <c r="I100" s="672">
        <v>2.5000000000000001E-2</v>
      </c>
      <c r="J100" s="672"/>
      <c r="K100" s="672">
        <v>1.4999999999999999E-2</v>
      </c>
      <c r="L100" s="672"/>
      <c r="M100" s="338">
        <v>2.5000000000000001E-2</v>
      </c>
      <c r="N100" s="338">
        <v>2.5000000000000001E-2</v>
      </c>
      <c r="O100" s="338">
        <v>1.4999999999999999E-2</v>
      </c>
      <c r="P100" s="338">
        <v>2.5000000000000001E-2</v>
      </c>
      <c r="Q100" s="332"/>
    </row>
    <row r="101" spans="2:17" x14ac:dyDescent="0.25">
      <c r="B101" s="674"/>
      <c r="C101" s="675"/>
      <c r="D101" s="359" t="s">
        <v>347</v>
      </c>
      <c r="E101" s="673" t="s">
        <v>292</v>
      </c>
      <c r="F101" s="334" t="s">
        <v>221</v>
      </c>
      <c r="G101" s="339">
        <v>5000000</v>
      </c>
      <c r="H101" s="338">
        <v>1.7999999999999999E-2</v>
      </c>
      <c r="I101" s="672">
        <v>0.02</v>
      </c>
      <c r="J101" s="672"/>
      <c r="K101" s="672">
        <v>1.7999999999999999E-2</v>
      </c>
      <c r="L101" s="672"/>
      <c r="M101" s="338">
        <v>0.02</v>
      </c>
      <c r="N101" s="338">
        <v>0.02</v>
      </c>
      <c r="O101" s="338">
        <v>1.7999999999999999E-2</v>
      </c>
      <c r="P101" s="338">
        <v>0.02</v>
      </c>
      <c r="Q101" s="332"/>
    </row>
    <row r="102" spans="2:17" ht="15.6" x14ac:dyDescent="0.25">
      <c r="B102" s="696"/>
      <c r="C102" s="696"/>
      <c r="D102" s="359"/>
      <c r="E102" s="673"/>
      <c r="F102" s="334" t="s">
        <v>223</v>
      </c>
      <c r="G102" s="339">
        <v>20000000</v>
      </c>
      <c r="H102" s="338">
        <v>8.0000000000000002E-3</v>
      </c>
      <c r="I102" s="672">
        <v>0.01</v>
      </c>
      <c r="J102" s="672"/>
      <c r="K102" s="672">
        <v>8.0000000000000002E-3</v>
      </c>
      <c r="L102" s="672"/>
      <c r="M102" s="338">
        <v>0.01</v>
      </c>
      <c r="N102" s="338">
        <v>0.01</v>
      </c>
      <c r="O102" s="338">
        <v>8.0000000000000002E-3</v>
      </c>
      <c r="P102" s="338">
        <v>0.01</v>
      </c>
      <c r="Q102" s="332"/>
    </row>
    <row r="103" spans="2:17" x14ac:dyDescent="0.25">
      <c r="B103" s="696"/>
      <c r="C103" s="696"/>
      <c r="D103" s="359"/>
      <c r="E103" s="673"/>
      <c r="F103" s="334" t="s">
        <v>225</v>
      </c>
      <c r="G103" s="337"/>
      <c r="H103" s="338">
        <v>4.0000000000000001E-3</v>
      </c>
      <c r="I103" s="672">
        <v>5.0000000000000001E-3</v>
      </c>
      <c r="J103" s="672"/>
      <c r="K103" s="672">
        <v>4.0000000000000001E-3</v>
      </c>
      <c r="L103" s="672"/>
      <c r="M103" s="338">
        <v>5.0000000000000001E-3</v>
      </c>
      <c r="N103" s="338">
        <v>5.0000000000000001E-3</v>
      </c>
      <c r="O103" s="338">
        <v>4.0000000000000001E-3</v>
      </c>
      <c r="P103" s="338">
        <v>5.0000000000000001E-3</v>
      </c>
      <c r="Q103" s="332"/>
    </row>
    <row r="104" spans="2:17" x14ac:dyDescent="0.25">
      <c r="B104" s="696"/>
      <c r="C104" s="696"/>
      <c r="D104" s="358" t="s">
        <v>348</v>
      </c>
      <c r="E104" s="673" t="s">
        <v>349</v>
      </c>
      <c r="F104" s="673"/>
      <c r="G104" s="673"/>
      <c r="H104" s="338">
        <v>0.01</v>
      </c>
      <c r="I104" s="672">
        <v>0.01</v>
      </c>
      <c r="J104" s="672"/>
      <c r="K104" s="672">
        <v>0.01</v>
      </c>
      <c r="L104" s="672"/>
      <c r="M104" s="338">
        <v>0.01</v>
      </c>
      <c r="N104" s="338">
        <v>0.01</v>
      </c>
      <c r="O104" s="338">
        <v>0.01</v>
      </c>
      <c r="P104" s="338">
        <v>0.01</v>
      </c>
      <c r="Q104" s="332"/>
    </row>
    <row r="105" spans="2:17" x14ac:dyDescent="0.25">
      <c r="B105" s="696"/>
      <c r="C105" s="696"/>
      <c r="D105" s="358" t="s">
        <v>350</v>
      </c>
      <c r="E105" s="673" t="s">
        <v>351</v>
      </c>
      <c r="F105" s="673"/>
      <c r="G105" s="673"/>
      <c r="H105" s="338">
        <v>0.13</v>
      </c>
      <c r="I105" s="672">
        <v>0.13</v>
      </c>
      <c r="J105" s="672"/>
      <c r="K105" s="672">
        <v>0.13</v>
      </c>
      <c r="L105" s="672"/>
      <c r="M105" s="338">
        <v>0.13</v>
      </c>
      <c r="N105" s="338">
        <v>0.13</v>
      </c>
      <c r="O105" s="338">
        <v>0.13</v>
      </c>
      <c r="P105" s="338">
        <v>0.13</v>
      </c>
      <c r="Q105" s="332"/>
    </row>
    <row r="106" spans="2:17" x14ac:dyDescent="0.25">
      <c r="B106" s="665" t="s">
        <v>352</v>
      </c>
      <c r="C106" s="666"/>
      <c r="D106" s="666"/>
      <c r="E106" s="666"/>
      <c r="F106" s="666"/>
      <c r="G106" s="666"/>
      <c r="H106" s="666"/>
      <c r="I106" s="666"/>
      <c r="J106" s="666"/>
      <c r="K106" s="666"/>
      <c r="L106" s="666"/>
      <c r="M106" s="666"/>
      <c r="N106" s="666"/>
      <c r="O106" s="666"/>
      <c r="P106" s="666"/>
      <c r="Q106" s="667"/>
    </row>
    <row r="107" spans="2:17" x14ac:dyDescent="0.25">
      <c r="B107" s="665" t="s">
        <v>353</v>
      </c>
      <c r="C107" s="666"/>
      <c r="D107" s="666"/>
      <c r="E107" s="666"/>
      <c r="F107" s="666"/>
      <c r="G107" s="666"/>
      <c r="H107" s="666"/>
      <c r="I107" s="666"/>
      <c r="J107" s="666"/>
      <c r="K107" s="666"/>
      <c r="L107" s="666"/>
      <c r="M107" s="666"/>
      <c r="N107" s="666"/>
      <c r="O107" s="666"/>
      <c r="P107" s="666"/>
      <c r="Q107" s="667"/>
    </row>
    <row r="108" spans="2:17" ht="12.75" customHeight="1" x14ac:dyDescent="0.25">
      <c r="B108" s="648" t="s">
        <v>432</v>
      </c>
      <c r="C108" s="648"/>
      <c r="D108" s="648" t="s">
        <v>429</v>
      </c>
      <c r="E108" s="648"/>
      <c r="F108" s="648"/>
      <c r="G108" s="648"/>
      <c r="H108" s="676" t="s">
        <v>739</v>
      </c>
      <c r="I108" s="676"/>
      <c r="J108" s="676"/>
      <c r="K108" s="676"/>
      <c r="L108" s="676"/>
      <c r="M108" s="676"/>
      <c r="N108" s="676"/>
      <c r="O108" s="676"/>
      <c r="P108" s="676"/>
      <c r="Q108" s="676"/>
    </row>
    <row r="109" spans="2:17" ht="50.1" customHeight="1" x14ac:dyDescent="0.25">
      <c r="B109" s="648"/>
      <c r="C109" s="648"/>
      <c r="D109" s="648"/>
      <c r="E109" s="648"/>
      <c r="F109" s="648"/>
      <c r="G109" s="648"/>
      <c r="H109" s="680" t="s">
        <v>8</v>
      </c>
      <c r="I109" s="680" t="s">
        <v>10</v>
      </c>
      <c r="J109" s="681"/>
      <c r="K109" s="680" t="s">
        <v>740</v>
      </c>
      <c r="L109" s="680"/>
      <c r="M109" s="680" t="s">
        <v>256</v>
      </c>
      <c r="N109" s="680" t="s">
        <v>9</v>
      </c>
      <c r="O109" s="680" t="s">
        <v>428</v>
      </c>
      <c r="P109" s="680" t="s">
        <v>170</v>
      </c>
      <c r="Q109" s="680" t="s">
        <v>11</v>
      </c>
    </row>
    <row r="110" spans="2:17" ht="35.1" customHeight="1" x14ac:dyDescent="0.25">
      <c r="B110" s="648"/>
      <c r="C110" s="648"/>
      <c r="D110" s="648"/>
      <c r="E110" s="648"/>
      <c r="F110" s="648"/>
      <c r="G110" s="648"/>
      <c r="H110" s="680"/>
      <c r="I110" s="680"/>
      <c r="J110" s="681"/>
      <c r="K110" s="349" t="s">
        <v>436</v>
      </c>
      <c r="L110" s="349" t="s">
        <v>437</v>
      </c>
      <c r="M110" s="680"/>
      <c r="N110" s="680"/>
      <c r="O110" s="680"/>
      <c r="P110" s="680"/>
      <c r="Q110" s="680"/>
    </row>
    <row r="111" spans="2:17" ht="15.9" customHeight="1" x14ac:dyDescent="0.25">
      <c r="B111" s="674" t="s">
        <v>4</v>
      </c>
      <c r="C111" s="674" t="s">
        <v>376</v>
      </c>
      <c r="D111" s="360" t="s">
        <v>355</v>
      </c>
      <c r="E111" s="692" t="s">
        <v>356</v>
      </c>
      <c r="F111" s="693"/>
      <c r="G111" s="693"/>
      <c r="H111" s="350">
        <v>7.0000000000000007E-2</v>
      </c>
      <c r="I111" s="685">
        <v>0.12</v>
      </c>
      <c r="J111" s="683"/>
      <c r="K111" s="355">
        <v>0.15</v>
      </c>
      <c r="L111" s="355">
        <v>0.04</v>
      </c>
      <c r="M111" s="350">
        <v>0.04</v>
      </c>
      <c r="N111" s="350">
        <v>0.11</v>
      </c>
      <c r="O111" s="350">
        <v>0.05</v>
      </c>
      <c r="P111" s="350">
        <v>0.04</v>
      </c>
      <c r="Q111" s="345"/>
    </row>
    <row r="112" spans="2:17" ht="15.9" customHeight="1" x14ac:dyDescent="0.25">
      <c r="B112" s="674"/>
      <c r="C112" s="674"/>
      <c r="D112" s="359" t="s">
        <v>357</v>
      </c>
      <c r="E112" s="694" t="s">
        <v>358</v>
      </c>
      <c r="F112" s="695"/>
      <c r="G112" s="695"/>
      <c r="H112" s="338">
        <v>0.13</v>
      </c>
      <c r="I112" s="672">
        <v>0.13</v>
      </c>
      <c r="J112" s="669"/>
      <c r="K112" s="672">
        <v>0.05</v>
      </c>
      <c r="L112" s="672"/>
      <c r="M112" s="338">
        <v>0.08</v>
      </c>
      <c r="N112" s="338">
        <v>0.05</v>
      </c>
      <c r="O112" s="338">
        <v>0.1</v>
      </c>
      <c r="P112" s="338">
        <v>0.08</v>
      </c>
      <c r="Q112" s="332"/>
    </row>
    <row r="113" spans="2:17" ht="15.9" customHeight="1" x14ac:dyDescent="0.25">
      <c r="B113" s="674"/>
      <c r="C113" s="674"/>
      <c r="D113" s="359" t="s">
        <v>359</v>
      </c>
      <c r="E113" s="694" t="s">
        <v>360</v>
      </c>
      <c r="F113" s="695"/>
      <c r="G113" s="695"/>
      <c r="H113" s="338">
        <v>0.04</v>
      </c>
      <c r="I113" s="672">
        <v>0.03</v>
      </c>
      <c r="J113" s="669"/>
      <c r="K113" s="672">
        <v>0.05</v>
      </c>
      <c r="L113" s="672"/>
      <c r="M113" s="338">
        <v>0.03</v>
      </c>
      <c r="N113" s="338">
        <v>0.04</v>
      </c>
      <c r="O113" s="338">
        <v>0.03</v>
      </c>
      <c r="P113" s="338">
        <v>0.03</v>
      </c>
      <c r="Q113" s="332"/>
    </row>
    <row r="114" spans="2:17" ht="15.75" customHeight="1" x14ac:dyDescent="0.25">
      <c r="B114" s="674"/>
      <c r="C114" s="674"/>
      <c r="D114" s="359" t="s">
        <v>361</v>
      </c>
      <c r="E114" s="694" t="s">
        <v>362</v>
      </c>
      <c r="F114" s="695"/>
      <c r="G114" s="695"/>
      <c r="H114" s="338">
        <v>0.02</v>
      </c>
      <c r="I114" s="672">
        <v>0.01</v>
      </c>
      <c r="J114" s="669"/>
      <c r="K114" s="672">
        <v>0.02</v>
      </c>
      <c r="L114" s="672"/>
      <c r="M114" s="338">
        <v>0.02</v>
      </c>
      <c r="N114" s="338">
        <v>0.02</v>
      </c>
      <c r="O114" s="338">
        <v>0.02</v>
      </c>
      <c r="P114" s="338">
        <v>0.02</v>
      </c>
      <c r="Q114" s="332"/>
    </row>
    <row r="115" spans="2:17" ht="15.9" customHeight="1" x14ac:dyDescent="0.25">
      <c r="B115" s="674"/>
      <c r="C115" s="674"/>
      <c r="D115" s="359" t="s">
        <v>363</v>
      </c>
      <c r="E115" s="694" t="s">
        <v>364</v>
      </c>
      <c r="F115" s="695"/>
      <c r="G115" s="695"/>
      <c r="H115" s="338">
        <v>0.02</v>
      </c>
      <c r="I115" s="672">
        <v>2.5000000000000001E-2</v>
      </c>
      <c r="J115" s="669"/>
      <c r="K115" s="672">
        <v>0.03</v>
      </c>
      <c r="L115" s="672"/>
      <c r="M115" s="338">
        <v>0.03</v>
      </c>
      <c r="N115" s="338">
        <v>0.02</v>
      </c>
      <c r="O115" s="338">
        <v>0.02</v>
      </c>
      <c r="P115" s="338">
        <v>0.03</v>
      </c>
      <c r="Q115" s="332"/>
    </row>
    <row r="116" spans="2:17" ht="15.9" customHeight="1" x14ac:dyDescent="0.25">
      <c r="B116" s="674"/>
      <c r="C116" s="674"/>
      <c r="D116" s="359" t="s">
        <v>365</v>
      </c>
      <c r="E116" s="694" t="s">
        <v>280</v>
      </c>
      <c r="F116" s="695"/>
      <c r="G116" s="695"/>
      <c r="H116" s="338">
        <v>0.03</v>
      </c>
      <c r="I116" s="672">
        <v>0.03</v>
      </c>
      <c r="J116" s="669"/>
      <c r="K116" s="672">
        <v>0.03</v>
      </c>
      <c r="L116" s="672"/>
      <c r="M116" s="338">
        <v>0.03</v>
      </c>
      <c r="N116" s="338">
        <v>0.03</v>
      </c>
      <c r="O116" s="338">
        <v>0.03</v>
      </c>
      <c r="P116" s="338">
        <v>0.03</v>
      </c>
      <c r="Q116" s="332"/>
    </row>
    <row r="117" spans="2:17" ht="15.9" customHeight="1" x14ac:dyDescent="0.25">
      <c r="B117" s="674"/>
      <c r="C117" s="674"/>
      <c r="D117" s="359" t="s">
        <v>366</v>
      </c>
      <c r="E117" s="694" t="s">
        <v>367</v>
      </c>
      <c r="F117" s="695"/>
      <c r="G117" s="695"/>
      <c r="H117" s="338">
        <v>0.1</v>
      </c>
      <c r="I117" s="672">
        <v>0.1</v>
      </c>
      <c r="J117" s="669"/>
      <c r="K117" s="672">
        <v>0.1</v>
      </c>
      <c r="L117" s="672"/>
      <c r="M117" s="338">
        <v>0.1</v>
      </c>
      <c r="N117" s="338">
        <v>0.1</v>
      </c>
      <c r="O117" s="338">
        <v>0.1</v>
      </c>
      <c r="P117" s="338">
        <v>0.1</v>
      </c>
      <c r="Q117" s="332"/>
    </row>
    <row r="118" spans="2:17" ht="15.9" customHeight="1" x14ac:dyDescent="0.25">
      <c r="B118" s="674"/>
      <c r="C118" s="674"/>
      <c r="D118" s="359" t="s">
        <v>368</v>
      </c>
      <c r="E118" s="694" t="s">
        <v>369</v>
      </c>
      <c r="F118" s="695"/>
      <c r="G118" s="695"/>
      <c r="H118" s="338">
        <v>0.01</v>
      </c>
      <c r="I118" s="672">
        <v>0.01</v>
      </c>
      <c r="J118" s="669"/>
      <c r="K118" s="672">
        <v>0.01</v>
      </c>
      <c r="L118" s="672"/>
      <c r="M118" s="338">
        <v>0.01</v>
      </c>
      <c r="N118" s="338">
        <v>0.01</v>
      </c>
      <c r="O118" s="338">
        <v>0.01</v>
      </c>
      <c r="P118" s="338">
        <v>0.01</v>
      </c>
      <c r="Q118" s="332"/>
    </row>
    <row r="119" spans="2:17" ht="15.9" customHeight="1" x14ac:dyDescent="0.25">
      <c r="B119" s="674"/>
      <c r="C119" s="674"/>
      <c r="D119" s="359" t="s">
        <v>370</v>
      </c>
      <c r="E119" s="694" t="s">
        <v>371</v>
      </c>
      <c r="F119" s="695"/>
      <c r="G119" s="695"/>
      <c r="H119" s="338">
        <v>0.13</v>
      </c>
      <c r="I119" s="672">
        <v>0.13</v>
      </c>
      <c r="J119" s="669"/>
      <c r="K119" s="672">
        <v>0.13</v>
      </c>
      <c r="L119" s="672"/>
      <c r="M119" s="338">
        <v>0.13</v>
      </c>
      <c r="N119" s="338">
        <v>0.13</v>
      </c>
      <c r="O119" s="338">
        <v>0.13</v>
      </c>
      <c r="P119" s="338">
        <v>0.13</v>
      </c>
      <c r="Q119" s="332"/>
    </row>
    <row r="120" spans="2:17" ht="15.9" customHeight="1" x14ac:dyDescent="0.25">
      <c r="B120" s="674"/>
      <c r="C120" s="674"/>
      <c r="D120" s="359" t="s">
        <v>372</v>
      </c>
      <c r="E120" s="694" t="s">
        <v>373</v>
      </c>
      <c r="F120" s="695"/>
      <c r="G120" s="695"/>
      <c r="H120" s="338">
        <v>0.04</v>
      </c>
      <c r="I120" s="672">
        <v>0.04</v>
      </c>
      <c r="J120" s="669"/>
      <c r="K120" s="672">
        <v>0.04</v>
      </c>
      <c r="L120" s="672"/>
      <c r="M120" s="338">
        <v>0.04</v>
      </c>
      <c r="N120" s="338">
        <v>0.04</v>
      </c>
      <c r="O120" s="338">
        <v>0.04</v>
      </c>
      <c r="P120" s="338">
        <v>0.04</v>
      </c>
      <c r="Q120" s="332"/>
    </row>
    <row r="121" spans="2:17" ht="15.9" customHeight="1" x14ac:dyDescent="0.25">
      <c r="B121" s="674"/>
      <c r="C121" s="674"/>
      <c r="D121" s="359" t="s">
        <v>374</v>
      </c>
      <c r="E121" s="694" t="s">
        <v>375</v>
      </c>
      <c r="F121" s="695"/>
      <c r="G121" s="695"/>
      <c r="H121" s="338">
        <v>0.01</v>
      </c>
      <c r="I121" s="672">
        <v>0.01</v>
      </c>
      <c r="J121" s="669"/>
      <c r="K121" s="672">
        <v>0.01</v>
      </c>
      <c r="L121" s="672"/>
      <c r="M121" s="338">
        <v>0.01</v>
      </c>
      <c r="N121" s="338">
        <v>0.01</v>
      </c>
      <c r="O121" s="338">
        <v>0.01</v>
      </c>
      <c r="P121" s="338">
        <v>0.01</v>
      </c>
      <c r="Q121" s="332"/>
    </row>
    <row r="122" spans="2:17" x14ac:dyDescent="0.25">
      <c r="B122" s="665"/>
      <c r="C122" s="666"/>
      <c r="D122" s="666"/>
      <c r="E122" s="666"/>
      <c r="F122" s="666"/>
      <c r="G122" s="666"/>
      <c r="H122" s="666"/>
      <c r="I122" s="666"/>
      <c r="J122" s="666"/>
      <c r="K122" s="666"/>
      <c r="L122" s="666"/>
      <c r="M122" s="666"/>
      <c r="N122" s="666"/>
      <c r="O122" s="666"/>
      <c r="P122" s="666"/>
      <c r="Q122" s="667"/>
    </row>
    <row r="123" spans="2:17" x14ac:dyDescent="0.25">
      <c r="B123" s="648" t="s">
        <v>430</v>
      </c>
      <c r="C123" s="648"/>
      <c r="D123" s="648" t="s">
        <v>429</v>
      </c>
      <c r="E123" s="648"/>
      <c r="F123" s="648"/>
      <c r="G123" s="648"/>
      <c r="H123" s="676" t="s">
        <v>739</v>
      </c>
      <c r="I123" s="676"/>
      <c r="J123" s="676"/>
      <c r="K123" s="676"/>
      <c r="L123" s="676"/>
      <c r="M123" s="676"/>
      <c r="N123" s="676"/>
      <c r="O123" s="676"/>
      <c r="P123" s="676"/>
      <c r="Q123" s="676"/>
    </row>
    <row r="124" spans="2:17" ht="50.1" customHeight="1" x14ac:dyDescent="0.25">
      <c r="B124" s="648"/>
      <c r="C124" s="648"/>
      <c r="D124" s="648"/>
      <c r="E124" s="648"/>
      <c r="F124" s="648"/>
      <c r="G124" s="648"/>
      <c r="H124" s="680" t="s">
        <v>8</v>
      </c>
      <c r="I124" s="680" t="s">
        <v>10</v>
      </c>
      <c r="J124" s="680"/>
      <c r="K124" s="680" t="s">
        <v>740</v>
      </c>
      <c r="L124" s="680"/>
      <c r="M124" s="680" t="s">
        <v>256</v>
      </c>
      <c r="N124" s="680" t="s">
        <v>9</v>
      </c>
      <c r="O124" s="680" t="s">
        <v>428</v>
      </c>
      <c r="P124" s="680" t="s">
        <v>170</v>
      </c>
      <c r="Q124" s="680" t="s">
        <v>11</v>
      </c>
    </row>
    <row r="125" spans="2:17" ht="35.1" customHeight="1" x14ac:dyDescent="0.25">
      <c r="B125" s="648"/>
      <c r="C125" s="648"/>
      <c r="D125" s="648"/>
      <c r="E125" s="648"/>
      <c r="F125" s="648"/>
      <c r="G125" s="648"/>
      <c r="H125" s="680"/>
      <c r="I125" s="356" t="s">
        <v>745</v>
      </c>
      <c r="J125" s="356" t="s">
        <v>746</v>
      </c>
      <c r="K125" s="361" t="s">
        <v>436</v>
      </c>
      <c r="L125" s="349" t="s">
        <v>437</v>
      </c>
      <c r="M125" s="680"/>
      <c r="N125" s="680"/>
      <c r="O125" s="680"/>
      <c r="P125" s="680"/>
      <c r="Q125" s="680"/>
    </row>
    <row r="126" spans="2:17" ht="15.9" customHeight="1" x14ac:dyDescent="0.25">
      <c r="B126" s="674" t="s">
        <v>408</v>
      </c>
      <c r="C126" s="674" t="s">
        <v>409</v>
      </c>
      <c r="D126" s="362" t="s">
        <v>377</v>
      </c>
      <c r="E126" s="684" t="s">
        <v>378</v>
      </c>
      <c r="F126" s="684"/>
      <c r="G126" s="684"/>
      <c r="H126" s="350">
        <v>0.32</v>
      </c>
      <c r="I126" s="685">
        <v>0.38</v>
      </c>
      <c r="J126" s="683"/>
      <c r="K126" s="355">
        <v>0.32</v>
      </c>
      <c r="L126" s="355">
        <v>0.45</v>
      </c>
      <c r="M126" s="350">
        <v>0.42</v>
      </c>
      <c r="N126" s="350">
        <v>0.42</v>
      </c>
      <c r="O126" s="350">
        <v>0.35</v>
      </c>
      <c r="P126" s="350">
        <v>0.11</v>
      </c>
      <c r="Q126" s="345"/>
    </row>
    <row r="127" spans="2:17" ht="15.9" customHeight="1" x14ac:dyDescent="0.25">
      <c r="B127" s="674"/>
      <c r="C127" s="675"/>
      <c r="D127" s="363" t="s">
        <v>379</v>
      </c>
      <c r="E127" s="673" t="s">
        <v>380</v>
      </c>
      <c r="F127" s="673"/>
      <c r="G127" s="673"/>
      <c r="H127" s="338">
        <v>0.03</v>
      </c>
      <c r="I127" s="672">
        <v>0.02</v>
      </c>
      <c r="J127" s="669"/>
      <c r="K127" s="672">
        <v>0.03</v>
      </c>
      <c r="L127" s="672"/>
      <c r="M127" s="338">
        <v>0.03</v>
      </c>
      <c r="N127" s="338">
        <v>0.04</v>
      </c>
      <c r="O127" s="338">
        <v>0.03</v>
      </c>
      <c r="P127" s="338">
        <v>0.03</v>
      </c>
      <c r="Q127" s="332"/>
    </row>
    <row r="128" spans="2:17" ht="15.9" customHeight="1" x14ac:dyDescent="0.25">
      <c r="B128" s="674"/>
      <c r="C128" s="675"/>
      <c r="D128" s="363" t="s">
        <v>381</v>
      </c>
      <c r="E128" s="673" t="s">
        <v>382</v>
      </c>
      <c r="F128" s="673"/>
      <c r="G128" s="673"/>
      <c r="H128" s="338">
        <v>0.02</v>
      </c>
      <c r="I128" s="672">
        <v>0.02</v>
      </c>
      <c r="J128" s="669"/>
      <c r="K128" s="672">
        <v>0.02</v>
      </c>
      <c r="L128" s="672"/>
      <c r="M128" s="338">
        <v>0.02</v>
      </c>
      <c r="N128" s="338">
        <v>0.02</v>
      </c>
      <c r="O128" s="338">
        <v>0.02</v>
      </c>
      <c r="P128" s="338">
        <v>0.02</v>
      </c>
      <c r="Q128" s="332"/>
    </row>
    <row r="129" spans="2:17" ht="15.9" customHeight="1" x14ac:dyDescent="0.25">
      <c r="B129" s="674"/>
      <c r="C129" s="675"/>
      <c r="D129" s="363" t="s">
        <v>383</v>
      </c>
      <c r="E129" s="673" t="s">
        <v>384</v>
      </c>
      <c r="F129" s="673"/>
      <c r="G129" s="673"/>
      <c r="H129" s="338">
        <v>0.02</v>
      </c>
      <c r="I129" s="672">
        <v>0.02</v>
      </c>
      <c r="J129" s="669"/>
      <c r="K129" s="672">
        <v>0.02</v>
      </c>
      <c r="L129" s="672"/>
      <c r="M129" s="338">
        <v>0.02</v>
      </c>
      <c r="N129" s="338">
        <v>0.02</v>
      </c>
      <c r="O129" s="338">
        <v>0.02</v>
      </c>
      <c r="P129" s="338">
        <v>0.02</v>
      </c>
      <c r="Q129" s="332"/>
    </row>
    <row r="130" spans="2:17" ht="15.9" customHeight="1" x14ac:dyDescent="0.25">
      <c r="B130" s="674"/>
      <c r="C130" s="675"/>
      <c r="D130" s="363" t="s">
        <v>385</v>
      </c>
      <c r="E130" s="673" t="s">
        <v>386</v>
      </c>
      <c r="F130" s="673"/>
      <c r="G130" s="673"/>
      <c r="H130" s="338">
        <v>0.1</v>
      </c>
      <c r="I130" s="672">
        <v>0.1</v>
      </c>
      <c r="J130" s="669"/>
      <c r="K130" s="672">
        <v>0.1</v>
      </c>
      <c r="L130" s="672"/>
      <c r="M130" s="338">
        <v>0.1</v>
      </c>
      <c r="N130" s="338">
        <v>0.1</v>
      </c>
      <c r="O130" s="338">
        <v>0.1</v>
      </c>
      <c r="P130" s="338">
        <v>0.1</v>
      </c>
      <c r="Q130" s="332"/>
    </row>
    <row r="131" spans="2:17" x14ac:dyDescent="0.25">
      <c r="B131" s="674"/>
      <c r="C131" s="675"/>
      <c r="D131" s="689" t="s">
        <v>387</v>
      </c>
      <c r="E131" s="686" t="s">
        <v>388</v>
      </c>
      <c r="F131" s="334" t="s">
        <v>221</v>
      </c>
      <c r="G131" s="339">
        <v>250000</v>
      </c>
      <c r="H131" s="338">
        <v>3.9E-2</v>
      </c>
      <c r="I131" s="338">
        <v>3.9E-2</v>
      </c>
      <c r="J131" s="338">
        <v>9.5000000000000001E-2</v>
      </c>
      <c r="K131" s="672">
        <v>3.9E-2</v>
      </c>
      <c r="L131" s="672"/>
      <c r="M131" s="338">
        <v>0.127</v>
      </c>
      <c r="N131" s="338">
        <v>9.5000000000000001E-2</v>
      </c>
      <c r="O131" s="332"/>
      <c r="P131" s="338">
        <v>9.5000000000000001E-2</v>
      </c>
      <c r="Q131" s="332"/>
    </row>
    <row r="132" spans="2:17" ht="15.6" x14ac:dyDescent="0.25">
      <c r="B132" s="674"/>
      <c r="C132" s="675"/>
      <c r="D132" s="690"/>
      <c r="E132" s="691"/>
      <c r="F132" s="334" t="s">
        <v>223</v>
      </c>
      <c r="G132" s="339">
        <v>500000</v>
      </c>
      <c r="H132" s="338">
        <v>0.01</v>
      </c>
      <c r="I132" s="338">
        <v>0.01</v>
      </c>
      <c r="J132" s="338">
        <v>8.1000000000000003E-2</v>
      </c>
      <c r="K132" s="672">
        <v>0.01</v>
      </c>
      <c r="L132" s="672"/>
      <c r="M132" s="338">
        <v>0.11</v>
      </c>
      <c r="N132" s="338">
        <v>8.1000000000000003E-2</v>
      </c>
      <c r="O132" s="332"/>
      <c r="P132" s="338">
        <v>8.1000000000000003E-2</v>
      </c>
      <c r="Q132" s="332"/>
    </row>
    <row r="133" spans="2:17" ht="15.6" x14ac:dyDescent="0.25">
      <c r="B133" s="674"/>
      <c r="C133" s="675"/>
      <c r="D133" s="690"/>
      <c r="E133" s="691"/>
      <c r="F133" s="334" t="s">
        <v>223</v>
      </c>
      <c r="G133" s="339">
        <v>1000000</v>
      </c>
      <c r="H133" s="338">
        <v>1.2999999999999999E-2</v>
      </c>
      <c r="I133" s="338">
        <v>1.2999999999999999E-2</v>
      </c>
      <c r="J133" s="338">
        <v>7.0999999999999994E-2</v>
      </c>
      <c r="K133" s="672">
        <v>1.2999999999999999E-2</v>
      </c>
      <c r="L133" s="672"/>
      <c r="M133" s="338">
        <v>7.6999999999999999E-2</v>
      </c>
      <c r="N133" s="338">
        <v>7.0999999999999994E-2</v>
      </c>
      <c r="O133" s="332"/>
      <c r="P133" s="338">
        <v>7.0999999999999994E-2</v>
      </c>
      <c r="Q133" s="332"/>
    </row>
    <row r="134" spans="2:17" ht="15.6" x14ac:dyDescent="0.25">
      <c r="B134" s="674"/>
      <c r="C134" s="675"/>
      <c r="D134" s="690"/>
      <c r="E134" s="691"/>
      <c r="F134" s="334" t="s">
        <v>223</v>
      </c>
      <c r="G134" s="339">
        <v>2500000</v>
      </c>
      <c r="H134" s="338">
        <v>1.7999999999999999E-2</v>
      </c>
      <c r="I134" s="338">
        <v>1.7999999999999999E-2</v>
      </c>
      <c r="J134" s="338">
        <v>5.1999999999999998E-2</v>
      </c>
      <c r="K134" s="672">
        <v>1.7999999999999999E-2</v>
      </c>
      <c r="L134" s="672"/>
      <c r="M134" s="338">
        <v>2.9000000000000001E-2</v>
      </c>
      <c r="N134" s="338">
        <v>5.1999999999999998E-2</v>
      </c>
      <c r="O134" s="332"/>
      <c r="P134" s="338">
        <v>5.1999999999999998E-2</v>
      </c>
      <c r="Q134" s="332"/>
    </row>
    <row r="135" spans="2:17" ht="15.6" x14ac:dyDescent="0.25">
      <c r="B135" s="674"/>
      <c r="C135" s="675"/>
      <c r="D135" s="690"/>
      <c r="E135" s="691"/>
      <c r="F135" s="334" t="s">
        <v>223</v>
      </c>
      <c r="G135" s="339">
        <v>10000000</v>
      </c>
      <c r="H135" s="338">
        <v>2.1999999999999999E-2</v>
      </c>
      <c r="I135" s="338">
        <v>2.1999999999999999E-2</v>
      </c>
      <c r="J135" s="338">
        <v>4.2000000000000003E-2</v>
      </c>
      <c r="K135" s="672">
        <v>2.1999999999999999E-2</v>
      </c>
      <c r="L135" s="672"/>
      <c r="M135" s="338">
        <v>1.9E-2</v>
      </c>
      <c r="N135" s="338">
        <v>4.2000000000000003E-2</v>
      </c>
      <c r="O135" s="332"/>
      <c r="P135" s="338">
        <v>4.2000000000000003E-2</v>
      </c>
      <c r="Q135" s="332"/>
    </row>
    <row r="136" spans="2:17" x14ac:dyDescent="0.25">
      <c r="B136" s="674"/>
      <c r="C136" s="675"/>
      <c r="D136" s="690"/>
      <c r="E136" s="691"/>
      <c r="F136" s="334" t="s">
        <v>225</v>
      </c>
      <c r="G136" s="337"/>
      <c r="H136" s="338">
        <v>2.1000000000000001E-2</v>
      </c>
      <c r="I136" s="338">
        <v>2.1000000000000001E-2</v>
      </c>
      <c r="J136" s="338">
        <v>0.03</v>
      </c>
      <c r="K136" s="672">
        <v>2.1000000000000001E-2</v>
      </c>
      <c r="L136" s="672"/>
      <c r="M136" s="338">
        <v>1.7999999999999999E-2</v>
      </c>
      <c r="N136" s="338">
        <v>0.03</v>
      </c>
      <c r="O136" s="332"/>
      <c r="P136" s="338">
        <v>0.03</v>
      </c>
      <c r="Q136" s="332"/>
    </row>
    <row r="137" spans="2:17" ht="21" customHeight="1" x14ac:dyDescent="0.25">
      <c r="B137" s="674"/>
      <c r="C137" s="675"/>
      <c r="D137" s="363" t="s">
        <v>389</v>
      </c>
      <c r="E137" s="673" t="s">
        <v>390</v>
      </c>
      <c r="F137" s="673"/>
      <c r="G137" s="673"/>
      <c r="H137" s="338">
        <v>0.06</v>
      </c>
      <c r="I137" s="672">
        <v>0.06</v>
      </c>
      <c r="J137" s="669"/>
      <c r="K137" s="672">
        <v>0.06</v>
      </c>
      <c r="L137" s="672"/>
      <c r="M137" s="338">
        <v>0.06</v>
      </c>
      <c r="N137" s="338">
        <v>0.06</v>
      </c>
      <c r="O137" s="338">
        <v>0.06</v>
      </c>
      <c r="P137" s="338">
        <v>0.06</v>
      </c>
      <c r="Q137" s="332"/>
    </row>
    <row r="138" spans="2:17" x14ac:dyDescent="0.25">
      <c r="B138" s="674"/>
      <c r="C138" s="675"/>
      <c r="D138" s="363" t="s">
        <v>391</v>
      </c>
      <c r="E138" s="673" t="s">
        <v>392</v>
      </c>
      <c r="F138" s="679"/>
      <c r="G138" s="679"/>
      <c r="H138" s="338">
        <v>0.14000000000000001</v>
      </c>
      <c r="I138" s="672">
        <v>0.09</v>
      </c>
      <c r="J138" s="669"/>
      <c r="K138" s="672">
        <v>0.15</v>
      </c>
      <c r="L138" s="672"/>
      <c r="M138" s="338">
        <v>0.12</v>
      </c>
      <c r="N138" s="338">
        <v>0.12</v>
      </c>
      <c r="O138" s="338">
        <v>0.11</v>
      </c>
      <c r="P138" s="338">
        <v>0.12</v>
      </c>
      <c r="Q138" s="332"/>
    </row>
    <row r="139" spans="2:17" x14ac:dyDescent="0.25">
      <c r="B139" s="674"/>
      <c r="C139" s="675"/>
      <c r="D139" s="363" t="s">
        <v>393</v>
      </c>
      <c r="E139" s="673" t="s">
        <v>394</v>
      </c>
      <c r="F139" s="679"/>
      <c r="G139" s="679"/>
      <c r="H139" s="338">
        <v>0.41</v>
      </c>
      <c r="I139" s="672">
        <v>0.43</v>
      </c>
      <c r="J139" s="669"/>
      <c r="K139" s="672">
        <v>0.32</v>
      </c>
      <c r="L139" s="672"/>
      <c r="M139" s="338">
        <v>0.42</v>
      </c>
      <c r="N139" s="338">
        <v>0.34</v>
      </c>
      <c r="O139" s="338">
        <v>0.4</v>
      </c>
      <c r="P139" s="338">
        <v>0.42</v>
      </c>
      <c r="Q139" s="332"/>
    </row>
    <row r="140" spans="2:17" x14ac:dyDescent="0.25">
      <c r="B140" s="674"/>
      <c r="C140" s="675"/>
      <c r="D140" s="687" t="s">
        <v>395</v>
      </c>
      <c r="E140" s="686" t="s">
        <v>396</v>
      </c>
      <c r="F140" s="334" t="s">
        <v>221</v>
      </c>
      <c r="G140" s="339">
        <v>500000</v>
      </c>
      <c r="H140" s="338">
        <v>0.06</v>
      </c>
      <c r="I140" s="672">
        <v>0.06</v>
      </c>
      <c r="J140" s="669"/>
      <c r="K140" s="672">
        <v>4.4999999999999998E-2</v>
      </c>
      <c r="L140" s="672"/>
      <c r="M140" s="338">
        <v>4.4999999999999998E-2</v>
      </c>
      <c r="N140" s="338">
        <v>4.4999999999999998E-2</v>
      </c>
      <c r="O140" s="338">
        <v>4.4999999999999998E-2</v>
      </c>
      <c r="P140" s="338">
        <v>4.4999999999999998E-2</v>
      </c>
      <c r="Q140" s="332"/>
    </row>
    <row r="141" spans="2:17" x14ac:dyDescent="0.25">
      <c r="B141" s="674"/>
      <c r="C141" s="675"/>
      <c r="D141" s="688"/>
      <c r="E141" s="686"/>
      <c r="F141" s="334" t="s">
        <v>225</v>
      </c>
      <c r="G141" s="337"/>
      <c r="H141" s="338">
        <v>1.2E-2</v>
      </c>
      <c r="I141" s="672">
        <v>1.2E-2</v>
      </c>
      <c r="J141" s="669"/>
      <c r="K141" s="672">
        <v>0.09</v>
      </c>
      <c r="L141" s="672"/>
      <c r="M141" s="338">
        <v>0.09</v>
      </c>
      <c r="N141" s="338">
        <v>0.09</v>
      </c>
      <c r="O141" s="338">
        <v>0.09</v>
      </c>
      <c r="P141" s="338">
        <v>0.09</v>
      </c>
      <c r="Q141" s="332"/>
    </row>
    <row r="142" spans="2:17" x14ac:dyDescent="0.25">
      <c r="B142" s="674"/>
      <c r="C142" s="675"/>
      <c r="D142" s="687" t="s">
        <v>397</v>
      </c>
      <c r="E142" s="686" t="s">
        <v>398</v>
      </c>
      <c r="F142" s="334" t="s">
        <v>221</v>
      </c>
      <c r="G142" s="339">
        <v>500000</v>
      </c>
      <c r="H142" s="338">
        <v>4.4999999999999998E-2</v>
      </c>
      <c r="I142" s="672">
        <v>4.4999999999999998E-2</v>
      </c>
      <c r="J142" s="669"/>
      <c r="K142" s="672">
        <v>3.5000000000000003E-2</v>
      </c>
      <c r="L142" s="672"/>
      <c r="M142" s="338">
        <v>3.5000000000000003E-2</v>
      </c>
      <c r="N142" s="338">
        <v>3.5000000000000003E-2</v>
      </c>
      <c r="O142" s="338">
        <v>3.5000000000000003E-2</v>
      </c>
      <c r="P142" s="338">
        <v>3.5000000000000003E-2</v>
      </c>
      <c r="Q142" s="332"/>
    </row>
    <row r="143" spans="2:17" x14ac:dyDescent="0.25">
      <c r="B143" s="674"/>
      <c r="C143" s="675"/>
      <c r="D143" s="688"/>
      <c r="E143" s="686"/>
      <c r="F143" s="334" t="s">
        <v>225</v>
      </c>
      <c r="G143" s="337"/>
      <c r="H143" s="338">
        <v>0.09</v>
      </c>
      <c r="I143" s="672">
        <v>0.09</v>
      </c>
      <c r="J143" s="669"/>
      <c r="K143" s="672">
        <v>7.0000000000000007E-2</v>
      </c>
      <c r="L143" s="672"/>
      <c r="M143" s="338">
        <v>7.0000000000000007E-2</v>
      </c>
      <c r="N143" s="338">
        <v>7.0000000000000007E-2</v>
      </c>
      <c r="O143" s="338">
        <v>7.0000000000000007E-2</v>
      </c>
      <c r="P143" s="338">
        <v>7.0000000000000007E-2</v>
      </c>
      <c r="Q143" s="332"/>
    </row>
    <row r="144" spans="2:17" x14ac:dyDescent="0.25">
      <c r="B144" s="674"/>
      <c r="C144" s="675"/>
      <c r="D144" s="359" t="s">
        <v>399</v>
      </c>
      <c r="E144" s="673" t="s">
        <v>400</v>
      </c>
      <c r="F144" s="673"/>
      <c r="G144" s="673"/>
      <c r="H144" s="338">
        <v>0.04</v>
      </c>
      <c r="I144" s="672">
        <v>0.04</v>
      </c>
      <c r="J144" s="669"/>
      <c r="K144" s="672">
        <v>0.04</v>
      </c>
      <c r="L144" s="672"/>
      <c r="M144" s="338">
        <v>0.04</v>
      </c>
      <c r="N144" s="338">
        <v>0.04</v>
      </c>
      <c r="O144" s="338">
        <v>0.04</v>
      </c>
      <c r="P144" s="338">
        <v>0.04</v>
      </c>
      <c r="Q144" s="332"/>
    </row>
    <row r="145" spans="2:17" x14ac:dyDescent="0.25">
      <c r="B145" s="674"/>
      <c r="C145" s="675"/>
      <c r="D145" s="359" t="s">
        <v>401</v>
      </c>
      <c r="E145" s="673" t="s">
        <v>402</v>
      </c>
      <c r="F145" s="673"/>
      <c r="G145" s="673"/>
      <c r="H145" s="338">
        <v>0.25</v>
      </c>
      <c r="I145" s="672">
        <v>0.25</v>
      </c>
      <c r="J145" s="669"/>
      <c r="K145" s="672">
        <v>0.25</v>
      </c>
      <c r="L145" s="672"/>
      <c r="M145" s="338">
        <v>0.25</v>
      </c>
      <c r="N145" s="338">
        <v>0.25</v>
      </c>
      <c r="O145" s="338">
        <v>0.25</v>
      </c>
      <c r="P145" s="338">
        <v>0.25</v>
      </c>
      <c r="Q145" s="332"/>
    </row>
    <row r="146" spans="2:17" x14ac:dyDescent="0.25">
      <c r="B146" s="674"/>
      <c r="C146" s="675"/>
      <c r="D146" s="359" t="s">
        <v>403</v>
      </c>
      <c r="E146" s="673" t="s">
        <v>404</v>
      </c>
      <c r="F146" s="673"/>
      <c r="G146" s="673"/>
      <c r="H146" s="338">
        <v>0.04</v>
      </c>
      <c r="I146" s="672">
        <v>0.04</v>
      </c>
      <c r="J146" s="669"/>
      <c r="K146" s="672">
        <v>0.04</v>
      </c>
      <c r="L146" s="672"/>
      <c r="M146" s="338">
        <v>0.04</v>
      </c>
      <c r="N146" s="338">
        <v>0.04</v>
      </c>
      <c r="O146" s="338">
        <v>0.04</v>
      </c>
      <c r="P146" s="338">
        <v>0.04</v>
      </c>
      <c r="Q146" s="332"/>
    </row>
    <row r="147" spans="2:17" ht="9.9" customHeight="1" x14ac:dyDescent="0.25">
      <c r="B147" s="665" t="s">
        <v>405</v>
      </c>
      <c r="C147" s="666"/>
      <c r="D147" s="666"/>
      <c r="E147" s="666"/>
      <c r="F147" s="666"/>
      <c r="G147" s="666"/>
      <c r="H147" s="666"/>
      <c r="I147" s="666"/>
      <c r="J147" s="666"/>
      <c r="K147" s="666"/>
      <c r="L147" s="666"/>
      <c r="M147" s="666"/>
      <c r="N147" s="666"/>
      <c r="O147" s="666"/>
      <c r="P147" s="666"/>
      <c r="Q147" s="667"/>
    </row>
    <row r="148" spans="2:17" ht="9.9" customHeight="1" x14ac:dyDescent="0.25">
      <c r="B148" s="665" t="s">
        <v>406</v>
      </c>
      <c r="C148" s="666"/>
      <c r="D148" s="666"/>
      <c r="E148" s="666"/>
      <c r="F148" s="666"/>
      <c r="G148" s="666"/>
      <c r="H148" s="666"/>
      <c r="I148" s="666"/>
      <c r="J148" s="666"/>
      <c r="K148" s="666"/>
      <c r="L148" s="666"/>
      <c r="M148" s="666"/>
      <c r="N148" s="666"/>
      <c r="O148" s="666"/>
      <c r="P148" s="666"/>
      <c r="Q148" s="667"/>
    </row>
    <row r="149" spans="2:17" ht="9.9" customHeight="1" x14ac:dyDescent="0.25">
      <c r="B149" s="665" t="s">
        <v>407</v>
      </c>
      <c r="C149" s="666"/>
      <c r="D149" s="666"/>
      <c r="E149" s="666"/>
      <c r="F149" s="666"/>
      <c r="G149" s="666"/>
      <c r="H149" s="666"/>
      <c r="I149" s="666"/>
      <c r="J149" s="666"/>
      <c r="K149" s="666"/>
      <c r="L149" s="666"/>
      <c r="M149" s="666"/>
      <c r="N149" s="666"/>
      <c r="O149" s="666"/>
      <c r="P149" s="666"/>
      <c r="Q149" s="667"/>
    </row>
    <row r="150" spans="2:17" x14ac:dyDescent="0.25">
      <c r="B150" s="648" t="s">
        <v>430</v>
      </c>
      <c r="C150" s="656"/>
      <c r="D150" s="648" t="s">
        <v>429</v>
      </c>
      <c r="E150" s="648"/>
      <c r="F150" s="648"/>
      <c r="G150" s="648"/>
      <c r="H150" s="676" t="s">
        <v>739</v>
      </c>
      <c r="I150" s="676"/>
      <c r="J150" s="676"/>
      <c r="K150" s="676"/>
      <c r="L150" s="676"/>
      <c r="M150" s="676"/>
      <c r="N150" s="676"/>
      <c r="O150" s="676"/>
      <c r="P150" s="676"/>
      <c r="Q150" s="676"/>
    </row>
    <row r="151" spans="2:17" ht="94.2" x14ac:dyDescent="0.25">
      <c r="B151" s="648"/>
      <c r="C151" s="656"/>
      <c r="D151" s="648"/>
      <c r="E151" s="648"/>
      <c r="F151" s="648"/>
      <c r="G151" s="648"/>
      <c r="H151" s="347" t="s">
        <v>8</v>
      </c>
      <c r="I151" s="680" t="s">
        <v>10</v>
      </c>
      <c r="J151" s="681"/>
      <c r="K151" s="680" t="s">
        <v>740</v>
      </c>
      <c r="L151" s="681"/>
      <c r="M151" s="347" t="s">
        <v>256</v>
      </c>
      <c r="N151" s="347" t="s">
        <v>9</v>
      </c>
      <c r="O151" s="347" t="s">
        <v>428</v>
      </c>
      <c r="P151" s="347" t="s">
        <v>170</v>
      </c>
      <c r="Q151" s="347" t="s">
        <v>438</v>
      </c>
    </row>
    <row r="152" spans="2:17" ht="15.9" customHeight="1" x14ac:dyDescent="0.25">
      <c r="B152" s="680" t="s">
        <v>410</v>
      </c>
      <c r="C152" s="681"/>
      <c r="D152" s="357" t="s">
        <v>411</v>
      </c>
      <c r="E152" s="677" t="s">
        <v>412</v>
      </c>
      <c r="F152" s="678"/>
      <c r="G152" s="678"/>
      <c r="H152" s="364">
        <v>0.08</v>
      </c>
      <c r="I152" s="682">
        <v>0.08</v>
      </c>
      <c r="J152" s="683"/>
      <c r="K152" s="682">
        <v>0.08</v>
      </c>
      <c r="L152" s="683"/>
      <c r="M152" s="364">
        <v>0.08</v>
      </c>
      <c r="N152" s="364">
        <v>0.08</v>
      </c>
      <c r="O152" s="364">
        <v>0.08</v>
      </c>
      <c r="P152" s="364">
        <v>0.08</v>
      </c>
      <c r="Q152" s="345"/>
    </row>
    <row r="153" spans="2:17" ht="15.9" customHeight="1" x14ac:dyDescent="0.25">
      <c r="B153" s="680"/>
      <c r="C153" s="681"/>
      <c r="D153" s="358" t="s">
        <v>413</v>
      </c>
      <c r="E153" s="673" t="s">
        <v>414</v>
      </c>
      <c r="F153" s="673"/>
      <c r="G153" s="673"/>
      <c r="H153" s="336">
        <v>0.02</v>
      </c>
      <c r="I153" s="668">
        <v>0.02</v>
      </c>
      <c r="J153" s="669"/>
      <c r="K153" s="668">
        <v>0.02</v>
      </c>
      <c r="L153" s="669"/>
      <c r="M153" s="336">
        <v>0.02</v>
      </c>
      <c r="N153" s="336">
        <v>0.02</v>
      </c>
      <c r="O153" s="336">
        <v>0.02</v>
      </c>
      <c r="P153" s="336">
        <v>0.02</v>
      </c>
      <c r="Q153" s="332"/>
    </row>
    <row r="154" spans="2:17" ht="15.9" customHeight="1" x14ac:dyDescent="0.25">
      <c r="B154" s="680"/>
      <c r="C154" s="681"/>
      <c r="D154" s="358" t="s">
        <v>415</v>
      </c>
      <c r="E154" s="673" t="s">
        <v>416</v>
      </c>
      <c r="F154" s="673"/>
      <c r="G154" s="673"/>
      <c r="H154" s="332"/>
      <c r="I154" s="668">
        <v>0.22</v>
      </c>
      <c r="J154" s="669"/>
      <c r="K154" s="670"/>
      <c r="L154" s="671"/>
      <c r="M154" s="332"/>
      <c r="N154" s="332"/>
      <c r="O154" s="332"/>
      <c r="P154" s="332"/>
      <c r="Q154" s="332"/>
    </row>
    <row r="155" spans="2:17" ht="15.9" customHeight="1" x14ac:dyDescent="0.25">
      <c r="B155" s="680"/>
      <c r="C155" s="681"/>
      <c r="D155" s="358" t="s">
        <v>417</v>
      </c>
      <c r="E155" s="673" t="s">
        <v>418</v>
      </c>
      <c r="F155" s="673"/>
      <c r="G155" s="673"/>
      <c r="H155" s="332"/>
      <c r="I155" s="670"/>
      <c r="J155" s="671"/>
      <c r="K155" s="668">
        <v>0.18</v>
      </c>
      <c r="L155" s="669"/>
      <c r="M155" s="332"/>
      <c r="N155" s="336">
        <v>0.18</v>
      </c>
      <c r="O155" s="332"/>
      <c r="P155" s="332"/>
      <c r="Q155" s="332"/>
    </row>
    <row r="156" spans="2:17" ht="15.9" customHeight="1" x14ac:dyDescent="0.25">
      <c r="B156" s="680"/>
      <c r="C156" s="681"/>
      <c r="D156" s="358" t="s">
        <v>419</v>
      </c>
      <c r="E156" s="673" t="s">
        <v>420</v>
      </c>
      <c r="F156" s="679"/>
      <c r="G156" s="679"/>
      <c r="H156" s="336">
        <v>0.03</v>
      </c>
      <c r="I156" s="668">
        <v>0.03</v>
      </c>
      <c r="J156" s="669"/>
      <c r="K156" s="668">
        <v>0.03</v>
      </c>
      <c r="L156" s="669"/>
      <c r="M156" s="332"/>
      <c r="N156" s="332"/>
      <c r="O156" s="332"/>
      <c r="P156" s="332"/>
      <c r="Q156" s="332"/>
    </row>
    <row r="157" spans="2:17" ht="27.75" customHeight="1" x14ac:dyDescent="0.25">
      <c r="B157" s="674" t="s">
        <v>421</v>
      </c>
      <c r="C157" s="675"/>
      <c r="D157" s="358" t="s">
        <v>422</v>
      </c>
      <c r="E157" s="673" t="s">
        <v>423</v>
      </c>
      <c r="F157" s="673"/>
      <c r="G157" s="673"/>
      <c r="H157" s="332"/>
      <c r="I157" s="670"/>
      <c r="J157" s="671"/>
      <c r="K157" s="670"/>
      <c r="L157" s="671"/>
      <c r="M157" s="332"/>
      <c r="N157" s="332"/>
      <c r="O157" s="332"/>
      <c r="P157" s="336">
        <v>2E-3</v>
      </c>
      <c r="Q157" s="344">
        <v>1.5E-3</v>
      </c>
    </row>
    <row r="158" spans="2:17" ht="60.75" customHeight="1" x14ac:dyDescent="0.25">
      <c r="B158" s="674"/>
      <c r="C158" s="675"/>
      <c r="D158" s="365" t="s">
        <v>424</v>
      </c>
      <c r="E158" s="673" t="s">
        <v>425</v>
      </c>
      <c r="F158" s="673"/>
      <c r="G158" s="673"/>
      <c r="H158" s="332"/>
      <c r="I158" s="670"/>
      <c r="J158" s="671"/>
      <c r="K158" s="670"/>
      <c r="L158" s="671"/>
      <c r="M158" s="332"/>
      <c r="N158" s="332"/>
      <c r="O158" s="332"/>
      <c r="P158" s="336">
        <v>2.1999999999999999E-2</v>
      </c>
      <c r="Q158" s="332"/>
    </row>
    <row r="159" spans="2:17" x14ac:dyDescent="0.25">
      <c r="B159" s="665" t="s">
        <v>426</v>
      </c>
      <c r="C159" s="666"/>
      <c r="D159" s="666"/>
      <c r="E159" s="666"/>
      <c r="F159" s="666"/>
      <c r="G159" s="666"/>
      <c r="H159" s="666"/>
      <c r="I159" s="666"/>
      <c r="J159" s="666"/>
      <c r="K159" s="666"/>
      <c r="L159" s="666"/>
      <c r="M159" s="666"/>
      <c r="N159" s="666"/>
      <c r="O159" s="666"/>
      <c r="P159" s="666"/>
      <c r="Q159" s="667"/>
    </row>
    <row r="160" spans="2:17" x14ac:dyDescent="0.25">
      <c r="B160" s="665" t="s">
        <v>427</v>
      </c>
      <c r="C160" s="666"/>
      <c r="D160" s="666"/>
      <c r="E160" s="666"/>
      <c r="F160" s="666"/>
      <c r="G160" s="666"/>
      <c r="H160" s="666"/>
      <c r="I160" s="666"/>
      <c r="J160" s="666"/>
      <c r="K160" s="666"/>
      <c r="L160" s="666"/>
      <c r="M160" s="666"/>
      <c r="N160" s="666"/>
      <c r="O160" s="666"/>
      <c r="P160" s="666"/>
      <c r="Q160" s="667"/>
    </row>
  </sheetData>
  <sheetProtection password="9524" sheet="1" objects="1" scenarios="1"/>
  <mergeCells count="427">
    <mergeCell ref="E11:G11"/>
    <mergeCell ref="E12:G12"/>
    <mergeCell ref="E13:G13"/>
    <mergeCell ref="E14:E16"/>
    <mergeCell ref="I4:J4"/>
    <mergeCell ref="K4:L4"/>
    <mergeCell ref="B20:B29"/>
    <mergeCell ref="C20:C22"/>
    <mergeCell ref="E20:G20"/>
    <mergeCell ref="E21:G21"/>
    <mergeCell ref="E22:G22"/>
    <mergeCell ref="C23:C25"/>
    <mergeCell ref="E23:G23"/>
    <mergeCell ref="E24:G24"/>
    <mergeCell ref="E25:G25"/>
    <mergeCell ref="C26:C28"/>
    <mergeCell ref="E26:G26"/>
    <mergeCell ref="E27:G27"/>
    <mergeCell ref="E28:G28"/>
    <mergeCell ref="I8:J8"/>
    <mergeCell ref="K8:L8"/>
    <mergeCell ref="I9:J9"/>
    <mergeCell ref="K9:L9"/>
    <mergeCell ref="I10:J10"/>
    <mergeCell ref="K45:L45"/>
    <mergeCell ref="K46:L46"/>
    <mergeCell ref="E43:G43"/>
    <mergeCell ref="B2:Q2"/>
    <mergeCell ref="D3:G4"/>
    <mergeCell ref="H3:Q3"/>
    <mergeCell ref="D5:D7"/>
    <mergeCell ref="E5:G5"/>
    <mergeCell ref="E6:G6"/>
    <mergeCell ref="E7:G7"/>
    <mergeCell ref="B3:C4"/>
    <mergeCell ref="I5:J5"/>
    <mergeCell ref="K5:L5"/>
    <mergeCell ref="I6:J6"/>
    <mergeCell ref="K6:L6"/>
    <mergeCell ref="I7:J7"/>
    <mergeCell ref="K7:L7"/>
    <mergeCell ref="E29:G29"/>
    <mergeCell ref="D17:D19"/>
    <mergeCell ref="E17:E19"/>
    <mergeCell ref="B5:C19"/>
    <mergeCell ref="D14:D16"/>
    <mergeCell ref="D8:D10"/>
    <mergeCell ref="E8:E10"/>
    <mergeCell ref="K34:L34"/>
    <mergeCell ref="K35:L35"/>
    <mergeCell ref="K36:L36"/>
    <mergeCell ref="K37:L37"/>
    <mergeCell ref="K38:L38"/>
    <mergeCell ref="K39:L39"/>
    <mergeCell ref="K40:L40"/>
    <mergeCell ref="K41:L41"/>
    <mergeCell ref="K42:L42"/>
    <mergeCell ref="B67:C69"/>
    <mergeCell ref="E50:G50"/>
    <mergeCell ref="I50:J50"/>
    <mergeCell ref="E51:G51"/>
    <mergeCell ref="I51:J51"/>
    <mergeCell ref="K50:L50"/>
    <mergeCell ref="K51:L51"/>
    <mergeCell ref="K54:L54"/>
    <mergeCell ref="K55:L55"/>
    <mergeCell ref="K56:L56"/>
    <mergeCell ref="K57:L57"/>
    <mergeCell ref="E52:G52"/>
    <mergeCell ref="I52:J52"/>
    <mergeCell ref="E53:G53"/>
    <mergeCell ref="I53:J53"/>
    <mergeCell ref="K52:L52"/>
    <mergeCell ref="K53:L53"/>
    <mergeCell ref="E54:G54"/>
    <mergeCell ref="I54:J54"/>
    <mergeCell ref="E55:E57"/>
    <mergeCell ref="I55:J55"/>
    <mergeCell ref="I56:J56"/>
    <mergeCell ref="I57:J57"/>
    <mergeCell ref="E58:E60"/>
    <mergeCell ref="E76:G76"/>
    <mergeCell ref="I76:J76"/>
    <mergeCell ref="I43:J43"/>
    <mergeCell ref="E44:E49"/>
    <mergeCell ref="K47:L47"/>
    <mergeCell ref="K48:L48"/>
    <mergeCell ref="K49:L49"/>
    <mergeCell ref="K76:L76"/>
    <mergeCell ref="E77:G77"/>
    <mergeCell ref="I77:J77"/>
    <mergeCell ref="I58:J58"/>
    <mergeCell ref="I59:J59"/>
    <mergeCell ref="I60:J60"/>
    <mergeCell ref="K58:L58"/>
    <mergeCell ref="K59:L59"/>
    <mergeCell ref="K60:L60"/>
    <mergeCell ref="E61:G61"/>
    <mergeCell ref="I61:J61"/>
    <mergeCell ref="E62:G62"/>
    <mergeCell ref="I62:J62"/>
    <mergeCell ref="K61:L61"/>
    <mergeCell ref="K62:L62"/>
    <mergeCell ref="K43:L43"/>
    <mergeCell ref="K44:L44"/>
    <mergeCell ref="B34:B62"/>
    <mergeCell ref="C34:C62"/>
    <mergeCell ref="E34:G34"/>
    <mergeCell ref="I34:J34"/>
    <mergeCell ref="E35:G35"/>
    <mergeCell ref="I35:J35"/>
    <mergeCell ref="E36:G36"/>
    <mergeCell ref="I36:J36"/>
    <mergeCell ref="E37:G37"/>
    <mergeCell ref="I37:J37"/>
    <mergeCell ref="E38:G38"/>
    <mergeCell ref="I38:J38"/>
    <mergeCell ref="E41:G41"/>
    <mergeCell ref="I41:J41"/>
    <mergeCell ref="E42:G42"/>
    <mergeCell ref="I42:J42"/>
    <mergeCell ref="E39:G39"/>
    <mergeCell ref="I39:J39"/>
    <mergeCell ref="E40:G40"/>
    <mergeCell ref="I40:J40"/>
    <mergeCell ref="D44:D49"/>
    <mergeCell ref="B30:Q30"/>
    <mergeCell ref="B31:C33"/>
    <mergeCell ref="D31:G33"/>
    <mergeCell ref="H31:Q31"/>
    <mergeCell ref="H32:H33"/>
    <mergeCell ref="I32:J32"/>
    <mergeCell ref="M32:M33"/>
    <mergeCell ref="O32:O33"/>
    <mergeCell ref="P32:P33"/>
    <mergeCell ref="Q32:Q33"/>
    <mergeCell ref="N32:N33"/>
    <mergeCell ref="K32:L33"/>
    <mergeCell ref="E75:G75"/>
    <mergeCell ref="I75:J75"/>
    <mergeCell ref="K75:L75"/>
    <mergeCell ref="D67:G69"/>
    <mergeCell ref="H67:Q67"/>
    <mergeCell ref="H68:H69"/>
    <mergeCell ref="I68:J68"/>
    <mergeCell ref="K68:L68"/>
    <mergeCell ref="M68:M69"/>
    <mergeCell ref="N68:N69"/>
    <mergeCell ref="O68:O69"/>
    <mergeCell ref="P68:P69"/>
    <mergeCell ref="Q68:Q69"/>
    <mergeCell ref="I73:J73"/>
    <mergeCell ref="K73:L73"/>
    <mergeCell ref="E74:G74"/>
    <mergeCell ref="I74:J74"/>
    <mergeCell ref="K74:L74"/>
    <mergeCell ref="E93:G93"/>
    <mergeCell ref="I93:J93"/>
    <mergeCell ref="K93:L93"/>
    <mergeCell ref="K86:L86"/>
    <mergeCell ref="K87:L87"/>
    <mergeCell ref="K77:L77"/>
    <mergeCell ref="K78:L78"/>
    <mergeCell ref="K79:L79"/>
    <mergeCell ref="K80:L80"/>
    <mergeCell ref="E92:G92"/>
    <mergeCell ref="I92:J92"/>
    <mergeCell ref="K92:L92"/>
    <mergeCell ref="E88:G88"/>
    <mergeCell ref="I88:J88"/>
    <mergeCell ref="K88:L88"/>
    <mergeCell ref="E89:G89"/>
    <mergeCell ref="I89:J89"/>
    <mergeCell ref="K89:L89"/>
    <mergeCell ref="E90:G90"/>
    <mergeCell ref="I90:J90"/>
    <mergeCell ref="K90:L90"/>
    <mergeCell ref="K91:L91"/>
    <mergeCell ref="K81:L81"/>
    <mergeCell ref="K82:L82"/>
    <mergeCell ref="K83:L83"/>
    <mergeCell ref="K84:L84"/>
    <mergeCell ref="K85:L85"/>
    <mergeCell ref="K71:L71"/>
    <mergeCell ref="K72:L72"/>
    <mergeCell ref="E73:G73"/>
    <mergeCell ref="E98:E100"/>
    <mergeCell ref="I98:J98"/>
    <mergeCell ref="K98:L98"/>
    <mergeCell ref="I99:J99"/>
    <mergeCell ref="K99:L99"/>
    <mergeCell ref="I100:J100"/>
    <mergeCell ref="K100:L100"/>
    <mergeCell ref="E94:G94"/>
    <mergeCell ref="I94:J94"/>
    <mergeCell ref="K94:L94"/>
    <mergeCell ref="E95:G95"/>
    <mergeCell ref="I95:J95"/>
    <mergeCell ref="K95:L95"/>
    <mergeCell ref="E96:G96"/>
    <mergeCell ref="I96:J96"/>
    <mergeCell ref="K96:L96"/>
    <mergeCell ref="E91:G91"/>
    <mergeCell ref="I91:J91"/>
    <mergeCell ref="B70:B105"/>
    <mergeCell ref="C70:C105"/>
    <mergeCell ref="E101:E103"/>
    <mergeCell ref="I101:J101"/>
    <mergeCell ref="K101:L101"/>
    <mergeCell ref="I102:J102"/>
    <mergeCell ref="K102:L102"/>
    <mergeCell ref="I103:J103"/>
    <mergeCell ref="K103:L103"/>
    <mergeCell ref="E104:G104"/>
    <mergeCell ref="I104:J104"/>
    <mergeCell ref="K104:L104"/>
    <mergeCell ref="E105:G105"/>
    <mergeCell ref="I105:J105"/>
    <mergeCell ref="K105:L105"/>
    <mergeCell ref="E97:G97"/>
    <mergeCell ref="I97:J97"/>
    <mergeCell ref="K97:L97"/>
    <mergeCell ref="E70:G70"/>
    <mergeCell ref="I70:J70"/>
    <mergeCell ref="E71:G71"/>
    <mergeCell ref="I71:J71"/>
    <mergeCell ref="E72:G72"/>
    <mergeCell ref="I72:J72"/>
    <mergeCell ref="D82:D87"/>
    <mergeCell ref="E81:G81"/>
    <mergeCell ref="I81:J81"/>
    <mergeCell ref="E82:E87"/>
    <mergeCell ref="E78:G78"/>
    <mergeCell ref="I78:J78"/>
    <mergeCell ref="E79:G79"/>
    <mergeCell ref="I79:J79"/>
    <mergeCell ref="E80:G80"/>
    <mergeCell ref="I80:J80"/>
    <mergeCell ref="K115:L115"/>
    <mergeCell ref="K114:L114"/>
    <mergeCell ref="K113:L113"/>
    <mergeCell ref="K112:L112"/>
    <mergeCell ref="I109:J110"/>
    <mergeCell ref="I111:J111"/>
    <mergeCell ref="I112:J112"/>
    <mergeCell ref="I113:J113"/>
    <mergeCell ref="I114:J114"/>
    <mergeCell ref="I115:J115"/>
    <mergeCell ref="E116:G116"/>
    <mergeCell ref="E117:G117"/>
    <mergeCell ref="E118:G118"/>
    <mergeCell ref="E119:G119"/>
    <mergeCell ref="E120:G120"/>
    <mergeCell ref="E121:G121"/>
    <mergeCell ref="K121:L121"/>
    <mergeCell ref="K120:L120"/>
    <mergeCell ref="K119:L119"/>
    <mergeCell ref="I119:J119"/>
    <mergeCell ref="I120:J120"/>
    <mergeCell ref="I121:J121"/>
    <mergeCell ref="K118:L118"/>
    <mergeCell ref="K117:L117"/>
    <mergeCell ref="K116:L116"/>
    <mergeCell ref="I116:J116"/>
    <mergeCell ref="I117:J117"/>
    <mergeCell ref="I118:J118"/>
    <mergeCell ref="K137:L137"/>
    <mergeCell ref="E138:G138"/>
    <mergeCell ref="I138:J138"/>
    <mergeCell ref="K138:L138"/>
    <mergeCell ref="E139:G139"/>
    <mergeCell ref="I139:J139"/>
    <mergeCell ref="K139:L139"/>
    <mergeCell ref="B108:C110"/>
    <mergeCell ref="H108:Q108"/>
    <mergeCell ref="H109:H110"/>
    <mergeCell ref="K109:L109"/>
    <mergeCell ref="M109:M110"/>
    <mergeCell ref="N109:N110"/>
    <mergeCell ref="O109:O110"/>
    <mergeCell ref="P109:P110"/>
    <mergeCell ref="Q109:Q110"/>
    <mergeCell ref="D108:G110"/>
    <mergeCell ref="B111:B121"/>
    <mergeCell ref="C111:C121"/>
    <mergeCell ref="E111:G111"/>
    <mergeCell ref="E112:G112"/>
    <mergeCell ref="E113:G113"/>
    <mergeCell ref="E114:G114"/>
    <mergeCell ref="E115:G115"/>
    <mergeCell ref="K146:L146"/>
    <mergeCell ref="K140:L140"/>
    <mergeCell ref="I141:J141"/>
    <mergeCell ref="K141:L141"/>
    <mergeCell ref="E142:E143"/>
    <mergeCell ref="I142:J142"/>
    <mergeCell ref="K142:L142"/>
    <mergeCell ref="I143:J143"/>
    <mergeCell ref="K143:L143"/>
    <mergeCell ref="K144:L144"/>
    <mergeCell ref="E145:G145"/>
    <mergeCell ref="I145:J145"/>
    <mergeCell ref="K145:L145"/>
    <mergeCell ref="K127:L127"/>
    <mergeCell ref="E128:G128"/>
    <mergeCell ref="I128:J128"/>
    <mergeCell ref="K128:L128"/>
    <mergeCell ref="E129:G129"/>
    <mergeCell ref="I129:J129"/>
    <mergeCell ref="K129:L129"/>
    <mergeCell ref="K130:L130"/>
    <mergeCell ref="E131:E136"/>
    <mergeCell ref="K131:L131"/>
    <mergeCell ref="K132:L132"/>
    <mergeCell ref="K133:L133"/>
    <mergeCell ref="K134:L134"/>
    <mergeCell ref="K135:L135"/>
    <mergeCell ref="K136:L136"/>
    <mergeCell ref="B126:B146"/>
    <mergeCell ref="C126:C146"/>
    <mergeCell ref="E126:G126"/>
    <mergeCell ref="I126:J126"/>
    <mergeCell ref="E127:G127"/>
    <mergeCell ref="I127:J127"/>
    <mergeCell ref="E130:G130"/>
    <mergeCell ref="I130:J130"/>
    <mergeCell ref="E137:G137"/>
    <mergeCell ref="I137:J137"/>
    <mergeCell ref="E140:E141"/>
    <mergeCell ref="I140:J140"/>
    <mergeCell ref="E144:G144"/>
    <mergeCell ref="I144:J144"/>
    <mergeCell ref="D140:D141"/>
    <mergeCell ref="D142:D143"/>
    <mergeCell ref="E146:G146"/>
    <mergeCell ref="I146:J146"/>
    <mergeCell ref="D131:D136"/>
    <mergeCell ref="H123:Q123"/>
    <mergeCell ref="H124:H125"/>
    <mergeCell ref="K124:L124"/>
    <mergeCell ref="M124:M125"/>
    <mergeCell ref="N124:N125"/>
    <mergeCell ref="O124:O125"/>
    <mergeCell ref="P124:P125"/>
    <mergeCell ref="Q124:Q125"/>
    <mergeCell ref="I124:J124"/>
    <mergeCell ref="K10:L10"/>
    <mergeCell ref="E157:G157"/>
    <mergeCell ref="E158:G158"/>
    <mergeCell ref="B157:C158"/>
    <mergeCell ref="D150:G151"/>
    <mergeCell ref="H150:Q150"/>
    <mergeCell ref="E152:G152"/>
    <mergeCell ref="E153:G153"/>
    <mergeCell ref="E154:G154"/>
    <mergeCell ref="E155:G155"/>
    <mergeCell ref="E156:G156"/>
    <mergeCell ref="B152:C156"/>
    <mergeCell ref="B150:C151"/>
    <mergeCell ref="I151:J151"/>
    <mergeCell ref="K151:L151"/>
    <mergeCell ref="I152:J152"/>
    <mergeCell ref="K152:L152"/>
    <mergeCell ref="I153:J153"/>
    <mergeCell ref="K153:L153"/>
    <mergeCell ref="I14:J14"/>
    <mergeCell ref="K14:L14"/>
    <mergeCell ref="I15:J15"/>
    <mergeCell ref="K15:L15"/>
    <mergeCell ref="I16:J16"/>
    <mergeCell ref="K16:L16"/>
    <mergeCell ref="I11:J11"/>
    <mergeCell ref="K11:L11"/>
    <mergeCell ref="I12:J12"/>
    <mergeCell ref="K12:L12"/>
    <mergeCell ref="I13:J13"/>
    <mergeCell ref="K13:L13"/>
    <mergeCell ref="I20:J20"/>
    <mergeCell ref="K20:L20"/>
    <mergeCell ref="I21:J21"/>
    <mergeCell ref="K21:L21"/>
    <mergeCell ref="I22:J22"/>
    <mergeCell ref="K22:L22"/>
    <mergeCell ref="I17:J17"/>
    <mergeCell ref="K17:L17"/>
    <mergeCell ref="I18:J18"/>
    <mergeCell ref="K18:L18"/>
    <mergeCell ref="I19:J19"/>
    <mergeCell ref="K19:L19"/>
    <mergeCell ref="I29:J29"/>
    <mergeCell ref="K29:L29"/>
    <mergeCell ref="I26:J26"/>
    <mergeCell ref="K26:L26"/>
    <mergeCell ref="I27:J27"/>
    <mergeCell ref="K27:L27"/>
    <mergeCell ref="I28:J28"/>
    <mergeCell ref="K28:L28"/>
    <mergeCell ref="I23:J23"/>
    <mergeCell ref="K23:L23"/>
    <mergeCell ref="I24:J24"/>
    <mergeCell ref="K24:L24"/>
    <mergeCell ref="I25:J25"/>
    <mergeCell ref="K25:L25"/>
    <mergeCell ref="B106:Q106"/>
    <mergeCell ref="B107:Q107"/>
    <mergeCell ref="B63:Q63"/>
    <mergeCell ref="B64:Q64"/>
    <mergeCell ref="B65:Q65"/>
    <mergeCell ref="B66:Q66"/>
    <mergeCell ref="B160:Q160"/>
    <mergeCell ref="B159:Q159"/>
    <mergeCell ref="B149:Q149"/>
    <mergeCell ref="B148:Q148"/>
    <mergeCell ref="B147:Q147"/>
    <mergeCell ref="B122:Q122"/>
    <mergeCell ref="I154:J154"/>
    <mergeCell ref="K154:L154"/>
    <mergeCell ref="I155:J155"/>
    <mergeCell ref="K155:L155"/>
    <mergeCell ref="I156:J156"/>
    <mergeCell ref="K156:L156"/>
    <mergeCell ref="I157:J157"/>
    <mergeCell ref="K157:L157"/>
    <mergeCell ref="I158:J158"/>
    <mergeCell ref="K158:L158"/>
    <mergeCell ref="B123:C125"/>
    <mergeCell ref="D123:G125"/>
  </mergeCells>
  <pageMargins left="0.7" right="0.7" top="0.75" bottom="0.75" header="0.3" footer="0.3"/>
  <pageSetup paperSize="9" orientation="portrait" horizontalDpi="4294967293" vertic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AB232"/>
  <sheetViews>
    <sheetView showGridLines="0" zoomScale="85" zoomScaleNormal="85" zoomScaleSheetLayoutView="85" zoomScalePageLayoutView="70" workbookViewId="0">
      <selection activeCell="M4" sqref="M4:O4"/>
    </sheetView>
  </sheetViews>
  <sheetFormatPr defaultColWidth="9.109375" defaultRowHeight="13.8" outlineLevelRow="1" x14ac:dyDescent="0.3"/>
  <cols>
    <col min="1" max="1" width="3.33203125" style="165" customWidth="1"/>
    <col min="2" max="2" width="7.6640625" style="165" customWidth="1"/>
    <col min="3" max="3" width="31.109375" style="165" customWidth="1"/>
    <col min="4" max="4" width="20.5546875" style="165" customWidth="1"/>
    <col min="5" max="5" width="12.6640625" style="165" customWidth="1"/>
    <col min="6" max="6" width="6.33203125" style="129" customWidth="1"/>
    <col min="7" max="7" width="6.33203125" style="165" hidden="1" customWidth="1"/>
    <col min="8" max="9" width="8.6640625" style="165" customWidth="1"/>
    <col min="10" max="10" width="6.33203125" style="165" hidden="1" customWidth="1"/>
    <col min="11" max="12" width="8.88671875" style="165" customWidth="1"/>
    <col min="13" max="13" width="6.33203125" style="165" hidden="1" customWidth="1"/>
    <col min="14" max="15" width="8.88671875" style="165" customWidth="1"/>
    <col min="16" max="16" width="6.33203125" style="165" hidden="1" customWidth="1"/>
    <col min="17" max="18" width="8.88671875" style="165" customWidth="1"/>
    <col min="19" max="19" width="6.33203125" style="165" hidden="1" customWidth="1"/>
    <col min="20" max="21" width="8.88671875" style="165" customWidth="1"/>
    <col min="22" max="22" width="6.33203125" style="165" hidden="1" customWidth="1"/>
    <col min="23" max="24" width="8.88671875" style="165" customWidth="1"/>
    <col min="25" max="25" width="6.33203125" style="165" hidden="1" customWidth="1"/>
    <col min="26" max="27" width="8.88671875" style="165" customWidth="1"/>
    <col min="28" max="16384" width="9.109375" style="165"/>
  </cols>
  <sheetData>
    <row r="2" spans="1:28" ht="18" x14ac:dyDescent="0.3">
      <c r="B2" s="441" t="s">
        <v>737</v>
      </c>
      <c r="C2" s="442"/>
      <c r="D2" s="442"/>
      <c r="E2" s="442"/>
      <c r="F2" s="442"/>
      <c r="G2" s="442"/>
      <c r="H2" s="442"/>
      <c r="I2" s="442"/>
      <c r="J2" s="442"/>
      <c r="K2" s="442"/>
      <c r="L2" s="442"/>
      <c r="M2" s="442"/>
      <c r="N2" s="442"/>
      <c r="O2" s="442"/>
      <c r="P2" s="442"/>
      <c r="Q2" s="442"/>
      <c r="R2" s="442"/>
      <c r="S2" s="442"/>
      <c r="T2" s="442"/>
      <c r="U2" s="442"/>
      <c r="V2" s="442"/>
      <c r="W2" s="442"/>
      <c r="X2" s="442"/>
      <c r="Y2" s="442"/>
      <c r="Z2" s="442"/>
      <c r="AA2" s="443"/>
    </row>
    <row r="3" spans="1:28" ht="29.25" customHeight="1" x14ac:dyDescent="0.3">
      <c r="A3" s="166"/>
      <c r="B3" s="446" t="s">
        <v>676</v>
      </c>
      <c r="C3" s="447"/>
      <c r="D3" s="447"/>
      <c r="E3" s="447"/>
      <c r="F3" s="448"/>
      <c r="G3" s="444" t="s">
        <v>762</v>
      </c>
      <c r="H3" s="444"/>
      <c r="I3" s="445"/>
      <c r="J3" s="444" t="s">
        <v>763</v>
      </c>
      <c r="K3" s="444"/>
      <c r="L3" s="445"/>
      <c r="M3" s="444" t="s">
        <v>764</v>
      </c>
      <c r="N3" s="445"/>
      <c r="O3" s="445"/>
      <c r="P3" s="444" t="s">
        <v>765</v>
      </c>
      <c r="Q3" s="445"/>
      <c r="R3" s="445"/>
      <c r="S3" s="444" t="s">
        <v>766</v>
      </c>
      <c r="T3" s="445"/>
      <c r="U3" s="445"/>
      <c r="V3" s="444" t="s">
        <v>767</v>
      </c>
      <c r="W3" s="444"/>
      <c r="X3" s="444"/>
      <c r="Y3" s="444" t="s">
        <v>768</v>
      </c>
      <c r="Z3" s="445"/>
      <c r="AA3" s="445"/>
    </row>
    <row r="4" spans="1:28" ht="12.75" customHeight="1" x14ac:dyDescent="0.3">
      <c r="B4" s="446" t="s">
        <v>675</v>
      </c>
      <c r="C4" s="447"/>
      <c r="D4" s="447"/>
      <c r="E4" s="447"/>
      <c r="F4" s="448"/>
      <c r="G4" s="451"/>
      <c r="H4" s="451"/>
      <c r="I4" s="452"/>
      <c r="J4" s="451"/>
      <c r="K4" s="451"/>
      <c r="L4" s="452"/>
      <c r="M4" s="451">
        <f>'INPUT DATI'!E30</f>
        <v>657168.147</v>
      </c>
      <c r="N4" s="451"/>
      <c r="O4" s="452"/>
      <c r="P4" s="451">
        <v>0</v>
      </c>
      <c r="Q4" s="451"/>
      <c r="R4" s="452"/>
      <c r="S4" s="451"/>
      <c r="T4" s="451"/>
      <c r="U4" s="452"/>
      <c r="V4" s="451"/>
      <c r="W4" s="451"/>
      <c r="X4" s="452"/>
      <c r="Y4" s="451"/>
      <c r="Z4" s="451"/>
      <c r="AA4" s="452"/>
    </row>
    <row r="5" spans="1:28" ht="15" customHeight="1" x14ac:dyDescent="0.3">
      <c r="B5" s="446" t="s">
        <v>674</v>
      </c>
      <c r="C5" s="447"/>
      <c r="D5" s="447"/>
      <c r="E5" s="447"/>
      <c r="F5" s="448"/>
      <c r="G5" s="449" t="str">
        <f t="shared" ref="G5" si="0">IF(G4&lt;&gt;0,IF(G4&lt;25000,0.204110112659225,0.03+10/POWER(G4,0.4)),"0")</f>
        <v>0</v>
      </c>
      <c r="H5" s="449"/>
      <c r="I5" s="450"/>
      <c r="J5" s="449" t="str">
        <f t="shared" ref="J5" si="1">IF(J4&lt;&gt;0,IF(J4&lt;25000,0.204110112659225,0.03+10/POWER(J4,0.4)),"0")</f>
        <v>0</v>
      </c>
      <c r="K5" s="449"/>
      <c r="L5" s="450"/>
      <c r="M5" s="449">
        <f t="shared" ref="M5" si="2">IF(M4&lt;&gt;0,IF(M4&lt;25000,0.204110112659225,0.03+10/POWER(M4,0.4)),"0")</f>
        <v>7.7090076720467082E-2</v>
      </c>
      <c r="N5" s="449"/>
      <c r="O5" s="450"/>
      <c r="P5" s="449" t="str">
        <f t="shared" ref="P5" si="3">IF(P4&lt;&gt;0,IF(P4&lt;25000,0.204110112659225,0.03+10/POWER(P4,0.4)),"0")</f>
        <v>0</v>
      </c>
      <c r="Q5" s="449"/>
      <c r="R5" s="450"/>
      <c r="S5" s="449" t="str">
        <f t="shared" ref="S5" si="4">IF(S4&lt;&gt;0,IF(S4&lt;25000,0.204110112659225,0.03+10/POWER(S4,0.4)),"0")</f>
        <v>0</v>
      </c>
      <c r="T5" s="449"/>
      <c r="U5" s="450"/>
      <c r="V5" s="449" t="str">
        <f t="shared" ref="V5" si="5">IF(V4&lt;&gt;0,IF(V4&lt;25000,0.204110112659225,0.03+10/POWER(V4,0.4)),"0")</f>
        <v>0</v>
      </c>
      <c r="W5" s="449"/>
      <c r="X5" s="450"/>
      <c r="Y5" s="449" t="str">
        <f>IF(Y4&lt;&gt;0,IF(Y4&lt;25000,0.204110112659225,0.03+10/POWER(Y4,0.4)),"0")</f>
        <v>0</v>
      </c>
      <c r="Z5" s="449"/>
      <c r="AA5" s="450"/>
    </row>
    <row r="6" spans="1:28" ht="87.75" customHeight="1" x14ac:dyDescent="0.3">
      <c r="B6" s="457" t="s">
        <v>630</v>
      </c>
      <c r="C6" s="458"/>
      <c r="D6" s="458"/>
      <c r="E6" s="458"/>
      <c r="F6" s="459"/>
      <c r="G6" s="456" t="s">
        <v>620</v>
      </c>
      <c r="H6" s="456"/>
      <c r="I6" s="456"/>
      <c r="J6" s="456" t="s">
        <v>620</v>
      </c>
      <c r="K6" s="456"/>
      <c r="L6" s="456"/>
      <c r="M6" s="456" t="s">
        <v>609</v>
      </c>
      <c r="N6" s="456"/>
      <c r="O6" s="456"/>
      <c r="P6" s="456" t="s">
        <v>609</v>
      </c>
      <c r="Q6" s="456"/>
      <c r="R6" s="456"/>
      <c r="S6" s="456" t="s">
        <v>610</v>
      </c>
      <c r="T6" s="456"/>
      <c r="U6" s="456"/>
      <c r="V6" s="456" t="s">
        <v>610</v>
      </c>
      <c r="W6" s="456"/>
      <c r="X6" s="456"/>
      <c r="Y6" s="456" t="s">
        <v>610</v>
      </c>
      <c r="Z6" s="456"/>
      <c r="AA6" s="456"/>
      <c r="AB6" s="167"/>
    </row>
    <row r="7" spans="1:28" ht="25.5" customHeight="1" x14ac:dyDescent="0.3">
      <c r="B7" s="446" t="s">
        <v>631</v>
      </c>
      <c r="C7" s="447"/>
      <c r="D7" s="447"/>
      <c r="E7" s="447"/>
      <c r="F7" s="448"/>
      <c r="G7" s="454">
        <f>IF(G6&lt;&gt;"",VLOOKUP(G6,'Tabella-Z1'!K5:L26,2),0)</f>
        <v>0.95</v>
      </c>
      <c r="H7" s="454"/>
      <c r="I7" s="455"/>
      <c r="J7" s="454">
        <f>IF(J6&lt;&gt;"",VLOOKUP(J6,'Tabella-Z1'!K5:L26,2),0)</f>
        <v>0.95</v>
      </c>
      <c r="K7" s="454"/>
      <c r="L7" s="455"/>
      <c r="M7" s="454">
        <f>IF(M6&lt;&gt;"",VLOOKUP(M6,'Tabella-Z1'!K27:L32,2),0)</f>
        <v>0.95</v>
      </c>
      <c r="N7" s="454"/>
      <c r="O7" s="455"/>
      <c r="P7" s="454">
        <f>IF(P6&lt;&gt;"",VLOOKUP(P6,'Tabella-Z1'!K27:L32,2),0)</f>
        <v>0.95</v>
      </c>
      <c r="Q7" s="454"/>
      <c r="R7" s="455"/>
      <c r="S7" s="454">
        <f>IF(S6&lt;&gt;"",VLOOKUP(S6,'Tabella-Z1'!K33:M45,2),0)</f>
        <v>1.1499999999999999</v>
      </c>
      <c r="T7" s="454"/>
      <c r="U7" s="455"/>
      <c r="V7" s="454">
        <f>IF(V6&lt;&gt;"",VLOOKUP(V6,'Tabella-Z1'!K33:M45,2),0)</f>
        <v>1.1499999999999999</v>
      </c>
      <c r="W7" s="454"/>
      <c r="X7" s="455"/>
      <c r="Y7" s="454">
        <f>IF(Y6&lt;&gt;"",VLOOKUP(Y6,'Tabella-Z1'!K33:M45,2),0)</f>
        <v>1.1499999999999999</v>
      </c>
      <c r="Z7" s="454"/>
      <c r="AA7" s="455"/>
    </row>
    <row r="8" spans="1:28" ht="20.25" customHeight="1" outlineLevel="1" x14ac:dyDescent="0.3">
      <c r="A8" s="168"/>
      <c r="B8" s="14"/>
      <c r="C8" s="14"/>
      <c r="D8" s="15"/>
      <c r="E8" s="16"/>
      <c r="F8" s="16"/>
      <c r="G8" s="17"/>
      <c r="H8" s="17"/>
      <c r="I8" s="17"/>
      <c r="J8" s="17"/>
      <c r="K8" s="17"/>
      <c r="L8" s="17"/>
      <c r="M8" s="17"/>
      <c r="N8" s="17"/>
      <c r="O8" s="17"/>
      <c r="P8" s="17"/>
      <c r="Q8" s="17"/>
      <c r="R8" s="17"/>
      <c r="S8" s="17"/>
      <c r="T8" s="17"/>
      <c r="U8" s="17"/>
      <c r="V8" s="17"/>
      <c r="W8" s="17"/>
      <c r="X8" s="17"/>
      <c r="Y8" s="17"/>
      <c r="Z8" s="17"/>
      <c r="AA8" s="17"/>
    </row>
    <row r="9" spans="1:28" ht="18" hidden="1" customHeight="1" outlineLevel="1" x14ac:dyDescent="0.3">
      <c r="A9" s="168"/>
      <c r="B9" s="123" t="s">
        <v>700</v>
      </c>
      <c r="C9" s="453" t="s">
        <v>681</v>
      </c>
      <c r="D9" s="453"/>
      <c r="E9" s="453"/>
      <c r="F9" s="453"/>
      <c r="G9" s="453"/>
      <c r="H9" s="453"/>
      <c r="I9" s="453"/>
      <c r="J9" s="453"/>
      <c r="K9" s="453"/>
      <c r="L9" s="453"/>
      <c r="M9" s="453"/>
      <c r="N9" s="453"/>
      <c r="O9" s="453"/>
      <c r="P9" s="453"/>
      <c r="Q9" s="453"/>
      <c r="R9" s="453"/>
      <c r="S9" s="453"/>
      <c r="T9" s="453"/>
      <c r="U9" s="453"/>
      <c r="V9" s="453"/>
      <c r="W9" s="453"/>
      <c r="X9" s="453"/>
      <c r="Y9" s="453"/>
      <c r="Z9" s="453"/>
      <c r="AA9" s="453"/>
    </row>
    <row r="10" spans="1:28" ht="18" hidden="1" customHeight="1" outlineLevel="1" x14ac:dyDescent="0.3">
      <c r="A10" s="168"/>
      <c r="B10" s="95" t="s">
        <v>680</v>
      </c>
      <c r="C10" s="460" t="s">
        <v>679</v>
      </c>
      <c r="D10" s="460"/>
      <c r="E10" s="460"/>
      <c r="F10" s="464"/>
      <c r="G10" s="464"/>
      <c r="H10" s="464"/>
      <c r="I10" s="464"/>
      <c r="J10" s="464"/>
      <c r="K10" s="464"/>
      <c r="L10" s="464"/>
      <c r="M10" s="464"/>
      <c r="N10" s="464"/>
      <c r="O10" s="464"/>
      <c r="P10" s="464"/>
      <c r="Q10" s="464"/>
      <c r="R10" s="464"/>
      <c r="S10" s="464"/>
      <c r="T10" s="464"/>
      <c r="U10" s="464"/>
      <c r="V10" s="464"/>
      <c r="W10" s="464"/>
      <c r="X10" s="464"/>
      <c r="Y10" s="464"/>
      <c r="Z10" s="464"/>
      <c r="AA10" s="464"/>
    </row>
    <row r="11" spans="1:28" ht="18" hidden="1" customHeight="1" outlineLevel="1" x14ac:dyDescent="0.3">
      <c r="B11" s="169" t="s">
        <v>442</v>
      </c>
      <c r="C11" s="462" t="s">
        <v>443</v>
      </c>
      <c r="D11" s="462"/>
      <c r="E11" s="462"/>
      <c r="F11" s="170"/>
      <c r="G11" s="266"/>
      <c r="H11" s="73">
        <f>IF($F11="X",I11,IF(G11="X",I11,0))</f>
        <v>0</v>
      </c>
      <c r="I11" s="74">
        <f>'Tabella-Z2'!H20</f>
        <v>4.4999999999999998E-2</v>
      </c>
      <c r="J11" s="251"/>
      <c r="K11" s="75">
        <f t="shared" ref="K11:K17" si="6">IF($F11="X",L11,IF(J11="X",L11,0))</f>
        <v>0</v>
      </c>
      <c r="L11" s="74">
        <f>'Tabella-Z2'!H20</f>
        <v>4.4999999999999998E-2</v>
      </c>
      <c r="M11" s="251"/>
      <c r="N11" s="76">
        <f t="shared" ref="N11:N17" si="7">IF($F11="X",O11,IF(M11="X",O11,0))</f>
        <v>0</v>
      </c>
      <c r="O11" s="77">
        <f>'Tabella-Z2'!I20</f>
        <v>4.4999999999999998E-2</v>
      </c>
      <c r="P11" s="254"/>
      <c r="Q11" s="75">
        <f t="shared" ref="Q11:Q17" si="8">IF($F11="X",R11,IF(P11="X",R11,0))</f>
        <v>0</v>
      </c>
      <c r="R11" s="74">
        <f>'Tabella-Z2'!I20</f>
        <v>4.4999999999999998E-2</v>
      </c>
      <c r="S11" s="251"/>
      <c r="T11" s="76">
        <f t="shared" ref="T11:T17" si="9">IF($F11="X",U11,IF(S11="X",U11,0))</f>
        <v>0</v>
      </c>
      <c r="U11" s="77">
        <f>'Tabella-Z2'!K20</f>
        <v>4.4999999999999998E-2</v>
      </c>
      <c r="V11" s="254"/>
      <c r="W11" s="75">
        <f t="shared" ref="W11:W17" si="10">IF($F11="X",X11,IF(V11="X",X11,0))</f>
        <v>0</v>
      </c>
      <c r="X11" s="74">
        <f>'Tabella-Z2'!K20</f>
        <v>4.4999999999999998E-2</v>
      </c>
      <c r="Y11" s="251"/>
      <c r="Z11" s="75">
        <f t="shared" ref="Z11:Z17" si="11">IF($F11="X",AA11,IF(Y11="X",AA11,0))</f>
        <v>0</v>
      </c>
      <c r="AA11" s="78">
        <f>'Tabella-Z2'!K20</f>
        <v>4.4999999999999998E-2</v>
      </c>
    </row>
    <row r="12" spans="1:28" ht="18" hidden="1" customHeight="1" outlineLevel="1" x14ac:dyDescent="0.3">
      <c r="B12" s="169" t="s">
        <v>444</v>
      </c>
      <c r="C12" s="462" t="s">
        <v>445</v>
      </c>
      <c r="D12" s="462"/>
      <c r="E12" s="462"/>
      <c r="F12" s="171"/>
      <c r="G12" s="263"/>
      <c r="H12" s="73">
        <f>IF($F12="X",I12,IF(G12="X",I12,0))</f>
        <v>0</v>
      </c>
      <c r="I12" s="74">
        <f>'Tabella-Z2'!H21</f>
        <v>0.09</v>
      </c>
      <c r="J12" s="251"/>
      <c r="K12" s="75">
        <f t="shared" si="6"/>
        <v>0</v>
      </c>
      <c r="L12" s="74">
        <f>'Tabella-Z2'!H21</f>
        <v>0.09</v>
      </c>
      <c r="M12" s="251"/>
      <c r="N12" s="76">
        <f t="shared" si="7"/>
        <v>0</v>
      </c>
      <c r="O12" s="77">
        <f>'Tabella-Z2'!I21</f>
        <v>0.09</v>
      </c>
      <c r="P12" s="254"/>
      <c r="Q12" s="75">
        <f t="shared" si="8"/>
        <v>0</v>
      </c>
      <c r="R12" s="74">
        <f>'Tabella-Z2'!I21</f>
        <v>0.09</v>
      </c>
      <c r="S12" s="251"/>
      <c r="T12" s="76">
        <f t="shared" si="9"/>
        <v>0</v>
      </c>
      <c r="U12" s="77">
        <f>'Tabella-Z2'!K21</f>
        <v>0.09</v>
      </c>
      <c r="V12" s="254"/>
      <c r="W12" s="75">
        <f t="shared" si="10"/>
        <v>0</v>
      </c>
      <c r="X12" s="74">
        <f>'Tabella-Z2'!K21</f>
        <v>0.09</v>
      </c>
      <c r="Y12" s="251"/>
      <c r="Z12" s="75">
        <f t="shared" si="11"/>
        <v>0</v>
      </c>
      <c r="AA12" s="78">
        <f>'Tabella-Z2'!K21</f>
        <v>0.09</v>
      </c>
    </row>
    <row r="13" spans="1:28" ht="18" hidden="1" customHeight="1" outlineLevel="1" x14ac:dyDescent="0.3">
      <c r="B13" s="172" t="s">
        <v>446</v>
      </c>
      <c r="C13" s="465" t="s">
        <v>447</v>
      </c>
      <c r="D13" s="465"/>
      <c r="E13" s="465"/>
      <c r="F13" s="173"/>
      <c r="G13" s="264"/>
      <c r="H13" s="73">
        <f>IF($F13="X",I13,IF(G13="X",I13,0))</f>
        <v>0</v>
      </c>
      <c r="I13" s="74">
        <f>'Tabella-Z2'!H22</f>
        <v>0.02</v>
      </c>
      <c r="J13" s="251"/>
      <c r="K13" s="75">
        <f t="shared" si="6"/>
        <v>0</v>
      </c>
      <c r="L13" s="74">
        <f>'Tabella-Z2'!H22</f>
        <v>0.02</v>
      </c>
      <c r="M13" s="251"/>
      <c r="N13" s="76">
        <f t="shared" si="7"/>
        <v>0</v>
      </c>
      <c r="O13" s="77">
        <f>'Tabella-Z2'!I22</f>
        <v>0.02</v>
      </c>
      <c r="P13" s="254"/>
      <c r="Q13" s="75">
        <f t="shared" si="8"/>
        <v>0</v>
      </c>
      <c r="R13" s="74">
        <f>'Tabella-Z2'!I22</f>
        <v>0.02</v>
      </c>
      <c r="S13" s="251"/>
      <c r="T13" s="76">
        <f t="shared" si="9"/>
        <v>0</v>
      </c>
      <c r="U13" s="77">
        <f>'Tabella-Z2'!K22</f>
        <v>0.02</v>
      </c>
      <c r="V13" s="254"/>
      <c r="W13" s="75">
        <f t="shared" si="10"/>
        <v>0</v>
      </c>
      <c r="X13" s="74">
        <f>'Tabella-Z2'!K22</f>
        <v>0.02</v>
      </c>
      <c r="Y13" s="251"/>
      <c r="Z13" s="75">
        <f t="shared" si="11"/>
        <v>0</v>
      </c>
      <c r="AA13" s="78">
        <f>'Tabella-Z2'!K22</f>
        <v>0.02</v>
      </c>
    </row>
    <row r="14" spans="1:28" ht="14.4" hidden="1" outlineLevel="1" x14ac:dyDescent="0.3">
      <c r="B14" s="95" t="s">
        <v>683</v>
      </c>
      <c r="C14" s="463" t="s">
        <v>682</v>
      </c>
      <c r="D14" s="463"/>
      <c r="E14" s="463"/>
      <c r="F14" s="461"/>
      <c r="G14" s="461"/>
      <c r="H14" s="461"/>
      <c r="I14" s="461"/>
      <c r="J14" s="461"/>
      <c r="K14" s="461"/>
      <c r="L14" s="461"/>
      <c r="M14" s="461"/>
      <c r="N14" s="461"/>
      <c r="O14" s="461"/>
      <c r="P14" s="461"/>
      <c r="Q14" s="461"/>
      <c r="R14" s="461"/>
      <c r="S14" s="461"/>
      <c r="T14" s="461"/>
      <c r="U14" s="461"/>
      <c r="V14" s="461"/>
      <c r="W14" s="461"/>
      <c r="X14" s="461"/>
      <c r="Y14" s="461"/>
      <c r="Z14" s="461"/>
      <c r="AA14" s="461"/>
    </row>
    <row r="15" spans="1:28" ht="18" hidden="1" customHeight="1" outlineLevel="1" x14ac:dyDescent="0.3">
      <c r="B15" s="169" t="s">
        <v>448</v>
      </c>
      <c r="C15" s="462" t="s">
        <v>449</v>
      </c>
      <c r="D15" s="462"/>
      <c r="E15" s="462"/>
      <c r="F15" s="174"/>
      <c r="G15" s="265"/>
      <c r="H15" s="73">
        <f>IF($F15="X",I15,IF(G15="X",I15,0))</f>
        <v>0</v>
      </c>
      <c r="I15" s="74">
        <f>'Tabella-Z2'!H23</f>
        <v>0.04</v>
      </c>
      <c r="J15" s="251"/>
      <c r="K15" s="75">
        <f t="shared" si="6"/>
        <v>0</v>
      </c>
      <c r="L15" s="74">
        <f>'Tabella-Z2'!H23</f>
        <v>0.04</v>
      </c>
      <c r="M15" s="251"/>
      <c r="N15" s="76">
        <f t="shared" si="7"/>
        <v>0</v>
      </c>
      <c r="O15" s="77">
        <f>'Tabella-Z2'!I23</f>
        <v>0.04</v>
      </c>
      <c r="P15" s="254"/>
      <c r="Q15" s="75">
        <f t="shared" si="8"/>
        <v>0</v>
      </c>
      <c r="R15" s="74">
        <f>'Tabella-Z2'!I23</f>
        <v>0.04</v>
      </c>
      <c r="S15" s="251"/>
      <c r="T15" s="76">
        <f t="shared" si="9"/>
        <v>0</v>
      </c>
      <c r="U15" s="77">
        <f>'Tabella-Z2'!K23</f>
        <v>0.04</v>
      </c>
      <c r="V15" s="254"/>
      <c r="W15" s="75">
        <f t="shared" si="10"/>
        <v>0</v>
      </c>
      <c r="X15" s="74">
        <f>'Tabella-Z2'!K23</f>
        <v>0.04</v>
      </c>
      <c r="Y15" s="251"/>
      <c r="Z15" s="75">
        <f t="shared" si="11"/>
        <v>0</v>
      </c>
      <c r="AA15" s="78">
        <f>'Tabella-Z2'!K23</f>
        <v>0.04</v>
      </c>
    </row>
    <row r="16" spans="1:28" ht="24.9" hidden="1" customHeight="1" outlineLevel="1" x14ac:dyDescent="0.3">
      <c r="B16" s="169" t="s">
        <v>450</v>
      </c>
      <c r="C16" s="462" t="s">
        <v>451</v>
      </c>
      <c r="D16" s="462"/>
      <c r="E16" s="462"/>
      <c r="F16" s="171"/>
      <c r="G16" s="263"/>
      <c r="H16" s="73">
        <f>IF($F16="X",I16,IF(G16="X",I16,0))</f>
        <v>0</v>
      </c>
      <c r="I16" s="74">
        <f>'Tabella-Z2'!H24</f>
        <v>0.08</v>
      </c>
      <c r="J16" s="251"/>
      <c r="K16" s="75">
        <f t="shared" si="6"/>
        <v>0</v>
      </c>
      <c r="L16" s="74">
        <f>'Tabella-Z2'!H24</f>
        <v>0.08</v>
      </c>
      <c r="M16" s="251"/>
      <c r="N16" s="76">
        <f t="shared" si="7"/>
        <v>0</v>
      </c>
      <c r="O16" s="77">
        <f>'Tabella-Z2'!I24</f>
        <v>0.08</v>
      </c>
      <c r="P16" s="254"/>
      <c r="Q16" s="75">
        <f t="shared" si="8"/>
        <v>0</v>
      </c>
      <c r="R16" s="74">
        <f>'Tabella-Z2'!I24</f>
        <v>0.08</v>
      </c>
      <c r="S16" s="251"/>
      <c r="T16" s="76">
        <f t="shared" si="9"/>
        <v>0</v>
      </c>
      <c r="U16" s="77">
        <f>'Tabella-Z2'!K24</f>
        <v>0.08</v>
      </c>
      <c r="V16" s="254"/>
      <c r="W16" s="75">
        <f t="shared" si="10"/>
        <v>0</v>
      </c>
      <c r="X16" s="74">
        <f>'Tabella-Z2'!K24</f>
        <v>0.08</v>
      </c>
      <c r="Y16" s="251"/>
      <c r="Z16" s="75">
        <f t="shared" si="11"/>
        <v>0</v>
      </c>
      <c r="AA16" s="78">
        <f>'Tabella-Z2'!K24</f>
        <v>0.08</v>
      </c>
    </row>
    <row r="17" spans="1:27" ht="24.9" hidden="1" customHeight="1" outlineLevel="1" x14ac:dyDescent="0.3">
      <c r="B17" s="169" t="s">
        <v>452</v>
      </c>
      <c r="C17" s="462" t="s">
        <v>453</v>
      </c>
      <c r="D17" s="462"/>
      <c r="E17" s="462"/>
      <c r="F17" s="175"/>
      <c r="G17" s="264"/>
      <c r="H17" s="73">
        <f>IF($F17="X",I17,IF(G17="X",I17,0))</f>
        <v>0</v>
      </c>
      <c r="I17" s="74">
        <f>'Tabella-Z2'!H25</f>
        <v>0.16</v>
      </c>
      <c r="J17" s="251"/>
      <c r="K17" s="75">
        <f t="shared" si="6"/>
        <v>0</v>
      </c>
      <c r="L17" s="74">
        <f>'Tabella-Z2'!H25</f>
        <v>0.16</v>
      </c>
      <c r="M17" s="251"/>
      <c r="N17" s="76">
        <f t="shared" si="7"/>
        <v>0</v>
      </c>
      <c r="O17" s="77">
        <f>'Tabella-Z2'!I25</f>
        <v>0.16</v>
      </c>
      <c r="P17" s="254"/>
      <c r="Q17" s="75">
        <f t="shared" si="8"/>
        <v>0</v>
      </c>
      <c r="R17" s="74">
        <f>'Tabella-Z2'!I25</f>
        <v>0.16</v>
      </c>
      <c r="S17" s="251"/>
      <c r="T17" s="76">
        <f t="shared" si="9"/>
        <v>0</v>
      </c>
      <c r="U17" s="77">
        <f>'Tabella-Z2'!K25</f>
        <v>0.16</v>
      </c>
      <c r="V17" s="254"/>
      <c r="W17" s="75">
        <f t="shared" si="10"/>
        <v>0</v>
      </c>
      <c r="X17" s="74">
        <f>'Tabella-Z2'!K25</f>
        <v>0.16</v>
      </c>
      <c r="Y17" s="251"/>
      <c r="Z17" s="75">
        <f t="shared" si="11"/>
        <v>0</v>
      </c>
      <c r="AA17" s="78">
        <f>'Tabella-Z2'!K25</f>
        <v>0.16</v>
      </c>
    </row>
    <row r="18" spans="1:27" ht="14.4" hidden="1" outlineLevel="1" x14ac:dyDescent="0.3">
      <c r="B18" s="95" t="s">
        <v>685</v>
      </c>
      <c r="C18" s="460" t="s">
        <v>684</v>
      </c>
      <c r="D18" s="460"/>
      <c r="E18" s="460"/>
      <c r="F18" s="461"/>
      <c r="G18" s="461"/>
      <c r="H18" s="461"/>
      <c r="I18" s="461"/>
      <c r="J18" s="461"/>
      <c r="K18" s="461"/>
      <c r="L18" s="461"/>
      <c r="M18" s="461"/>
      <c r="N18" s="461"/>
      <c r="O18" s="461"/>
      <c r="P18" s="461"/>
      <c r="Q18" s="461"/>
      <c r="R18" s="461"/>
      <c r="S18" s="461"/>
      <c r="T18" s="461"/>
      <c r="U18" s="461"/>
      <c r="V18" s="461"/>
      <c r="W18" s="461"/>
      <c r="X18" s="461"/>
      <c r="Y18" s="461"/>
      <c r="Z18" s="461"/>
      <c r="AA18" s="461"/>
    </row>
    <row r="19" spans="1:27" ht="24.9" hidden="1" customHeight="1" outlineLevel="1" x14ac:dyDescent="0.3">
      <c r="B19" s="169" t="s">
        <v>454</v>
      </c>
      <c r="C19" s="462" t="s">
        <v>455</v>
      </c>
      <c r="D19" s="462"/>
      <c r="E19" s="462"/>
      <c r="F19" s="171"/>
      <c r="G19" s="263" t="s">
        <v>1</v>
      </c>
      <c r="H19" s="73"/>
      <c r="I19" s="74"/>
      <c r="J19" s="251" t="s">
        <v>1</v>
      </c>
      <c r="K19" s="75"/>
      <c r="L19" s="74"/>
      <c r="M19" s="251" t="s">
        <v>1</v>
      </c>
      <c r="N19" s="76"/>
      <c r="O19" s="77"/>
      <c r="P19" s="254" t="s">
        <v>1</v>
      </c>
      <c r="Q19" s="75"/>
      <c r="R19" s="74"/>
      <c r="S19" s="251" t="s">
        <v>1</v>
      </c>
      <c r="T19" s="76"/>
      <c r="U19" s="77"/>
      <c r="V19" s="254"/>
      <c r="W19" s="75"/>
      <c r="X19" s="74"/>
      <c r="Y19" s="251"/>
      <c r="Z19" s="75"/>
      <c r="AA19" s="78"/>
    </row>
    <row r="20" spans="1:27" ht="24.9" hidden="1" customHeight="1" outlineLevel="1" x14ac:dyDescent="0.3">
      <c r="B20" s="169" t="s">
        <v>456</v>
      </c>
      <c r="C20" s="462" t="s">
        <v>457</v>
      </c>
      <c r="D20" s="462"/>
      <c r="E20" s="462"/>
      <c r="F20" s="171"/>
      <c r="G20" s="263" t="s">
        <v>1</v>
      </c>
      <c r="H20" s="73"/>
      <c r="I20" s="74"/>
      <c r="J20" s="251" t="s">
        <v>1</v>
      </c>
      <c r="K20" s="75"/>
      <c r="L20" s="74"/>
      <c r="M20" s="251" t="s">
        <v>1</v>
      </c>
      <c r="N20" s="76"/>
      <c r="O20" s="77"/>
      <c r="P20" s="254" t="s">
        <v>1</v>
      </c>
      <c r="Q20" s="75"/>
      <c r="R20" s="74"/>
      <c r="S20" s="251" t="s">
        <v>1</v>
      </c>
      <c r="T20" s="76"/>
      <c r="U20" s="77"/>
      <c r="V20" s="254"/>
      <c r="W20" s="75"/>
      <c r="X20" s="74"/>
      <c r="Y20" s="251"/>
      <c r="Z20" s="75"/>
      <c r="AA20" s="78"/>
    </row>
    <row r="21" spans="1:27" ht="24.9" hidden="1" customHeight="1" outlineLevel="1" x14ac:dyDescent="0.3">
      <c r="B21" s="169" t="s">
        <v>458</v>
      </c>
      <c r="C21" s="462" t="s">
        <v>459</v>
      </c>
      <c r="D21" s="462"/>
      <c r="E21" s="462"/>
      <c r="F21" s="171"/>
      <c r="G21" s="263" t="s">
        <v>1</v>
      </c>
      <c r="H21" s="73"/>
      <c r="I21" s="74"/>
      <c r="J21" s="251" t="s">
        <v>1</v>
      </c>
      <c r="K21" s="75"/>
      <c r="L21" s="74"/>
      <c r="M21" s="251" t="s">
        <v>1</v>
      </c>
      <c r="N21" s="76"/>
      <c r="O21" s="77"/>
      <c r="P21" s="254" t="s">
        <v>1</v>
      </c>
      <c r="Q21" s="75"/>
      <c r="R21" s="74"/>
      <c r="S21" s="251" t="s">
        <v>1</v>
      </c>
      <c r="T21" s="76"/>
      <c r="U21" s="77"/>
      <c r="V21" s="254"/>
      <c r="W21" s="75"/>
      <c r="X21" s="74"/>
      <c r="Y21" s="251"/>
      <c r="Z21" s="75"/>
      <c r="AA21" s="78"/>
    </row>
    <row r="22" spans="1:27" ht="14.4" hidden="1" outlineLevel="1" x14ac:dyDescent="0.3">
      <c r="B22" s="95" t="s">
        <v>687</v>
      </c>
      <c r="C22" s="460" t="s">
        <v>686</v>
      </c>
      <c r="D22" s="460"/>
      <c r="E22" s="460"/>
      <c r="F22" s="461"/>
      <c r="G22" s="461"/>
      <c r="H22" s="461"/>
      <c r="I22" s="461"/>
      <c r="J22" s="461"/>
      <c r="K22" s="461"/>
      <c r="L22" s="461"/>
      <c r="M22" s="461"/>
      <c r="N22" s="461"/>
      <c r="O22" s="461"/>
      <c r="P22" s="461"/>
      <c r="Q22" s="461"/>
      <c r="R22" s="461"/>
      <c r="S22" s="461"/>
      <c r="T22" s="461"/>
      <c r="U22" s="461"/>
      <c r="V22" s="461"/>
      <c r="W22" s="461"/>
      <c r="X22" s="461"/>
      <c r="Y22" s="461"/>
      <c r="Z22" s="461"/>
      <c r="AA22" s="461"/>
    </row>
    <row r="23" spans="1:27" ht="24" hidden="1" customHeight="1" outlineLevel="1" x14ac:dyDescent="0.3">
      <c r="B23" s="169" t="s">
        <v>460</v>
      </c>
      <c r="C23" s="468" t="s">
        <v>461</v>
      </c>
      <c r="D23" s="468"/>
      <c r="E23" s="468"/>
      <c r="F23" s="176"/>
      <c r="G23" s="466" t="s">
        <v>1</v>
      </c>
      <c r="H23" s="467"/>
      <c r="I23" s="467"/>
      <c r="J23" s="466" t="s">
        <v>1</v>
      </c>
      <c r="K23" s="467"/>
      <c r="L23" s="467"/>
      <c r="M23" s="466" t="s">
        <v>1</v>
      </c>
      <c r="N23" s="467"/>
      <c r="O23" s="467"/>
      <c r="P23" s="466" t="s">
        <v>1</v>
      </c>
      <c r="Q23" s="467"/>
      <c r="R23" s="467"/>
      <c r="S23" s="466" t="s">
        <v>1</v>
      </c>
      <c r="T23" s="467"/>
      <c r="U23" s="467"/>
      <c r="V23" s="466"/>
      <c r="W23" s="467"/>
      <c r="X23" s="467"/>
      <c r="Y23" s="466"/>
      <c r="Z23" s="467"/>
      <c r="AA23" s="467"/>
    </row>
    <row r="24" spans="1:27" ht="18" hidden="1" customHeight="1" outlineLevel="1" x14ac:dyDescent="0.3">
      <c r="B24" s="474" t="s">
        <v>694</v>
      </c>
      <c r="C24" s="474"/>
      <c r="D24" s="474"/>
      <c r="E24" s="103" t="s">
        <v>2</v>
      </c>
      <c r="F24" s="102"/>
      <c r="G24" s="102"/>
      <c r="H24" s="102">
        <f>SUM(H11:H23)</f>
        <v>0</v>
      </c>
      <c r="I24" s="102">
        <f>H24</f>
        <v>0</v>
      </c>
      <c r="J24" s="102"/>
      <c r="K24" s="102">
        <f>SUM(K11:K23)</f>
        <v>0</v>
      </c>
      <c r="L24" s="102">
        <f>K24</f>
        <v>0</v>
      </c>
      <c r="M24" s="102"/>
      <c r="N24" s="102">
        <f>SUM(N11:N23)</f>
        <v>0</v>
      </c>
      <c r="O24" s="102">
        <f>N24</f>
        <v>0</v>
      </c>
      <c r="P24" s="102"/>
      <c r="Q24" s="102">
        <f>SUM(Q11:Q23)</f>
        <v>0</v>
      </c>
      <c r="R24" s="102">
        <f>Q24</f>
        <v>0</v>
      </c>
      <c r="S24" s="102"/>
      <c r="T24" s="102">
        <f>SUM(T11:T23)</f>
        <v>0</v>
      </c>
      <c r="U24" s="102">
        <f>T24</f>
        <v>0</v>
      </c>
      <c r="V24" s="102"/>
      <c r="W24" s="102">
        <f>SUM(W11:W23)</f>
        <v>0</v>
      </c>
      <c r="X24" s="102">
        <f>W24</f>
        <v>0</v>
      </c>
      <c r="Y24" s="102"/>
      <c r="Z24" s="102">
        <f>SUM(Z11:Z23)</f>
        <v>0</v>
      </c>
      <c r="AA24" s="102">
        <f>Z24</f>
        <v>0</v>
      </c>
    </row>
    <row r="25" spans="1:27" ht="12.75" hidden="1" customHeight="1" outlineLevel="1" thickBot="1" x14ac:dyDescent="0.35">
      <c r="B25" s="475" t="s">
        <v>7</v>
      </c>
      <c r="C25" s="475"/>
      <c r="D25" s="475"/>
      <c r="E25" s="112" t="s">
        <v>3</v>
      </c>
      <c r="F25" s="112"/>
      <c r="G25" s="469">
        <f>G4*G5*G7*I24</f>
        <v>0</v>
      </c>
      <c r="H25" s="470"/>
      <c r="I25" s="470"/>
      <c r="J25" s="469">
        <f>J4*J5*J7*L24</f>
        <v>0</v>
      </c>
      <c r="K25" s="470"/>
      <c r="L25" s="470"/>
      <c r="M25" s="469">
        <f>M4*M5*M7*O24</f>
        <v>0</v>
      </c>
      <c r="N25" s="470"/>
      <c r="O25" s="470"/>
      <c r="P25" s="469">
        <f>P4*P5*P7*R24</f>
        <v>0</v>
      </c>
      <c r="Q25" s="470"/>
      <c r="R25" s="470"/>
      <c r="S25" s="469">
        <f>S4*S5*S7*U24</f>
        <v>0</v>
      </c>
      <c r="T25" s="470"/>
      <c r="U25" s="470"/>
      <c r="V25" s="469">
        <f>V4*V5*V7*X24</f>
        <v>0</v>
      </c>
      <c r="W25" s="470"/>
      <c r="X25" s="470"/>
      <c r="Y25" s="469">
        <f>Y4*Y5*Y7*AA24</f>
        <v>0</v>
      </c>
      <c r="Z25" s="470"/>
      <c r="AA25" s="470"/>
    </row>
    <row r="26" spans="1:27" ht="24" hidden="1" customHeight="1" outlineLevel="1" thickBot="1" x14ac:dyDescent="0.35">
      <c r="A26" s="177"/>
      <c r="B26" s="471" t="s">
        <v>605</v>
      </c>
      <c r="C26" s="472"/>
      <c r="D26" s="472"/>
      <c r="E26" s="472"/>
      <c r="F26" s="473"/>
      <c r="G26" s="477">
        <f>SUM(G25:AA25)</f>
        <v>0</v>
      </c>
      <c r="H26" s="478"/>
      <c r="I26" s="478"/>
      <c r="J26" s="478"/>
      <c r="K26" s="478"/>
      <c r="L26" s="478"/>
      <c r="M26" s="478"/>
      <c r="N26" s="478"/>
      <c r="O26" s="478"/>
      <c r="P26" s="478"/>
      <c r="Q26" s="478"/>
      <c r="R26" s="478"/>
      <c r="S26" s="478"/>
      <c r="T26" s="478"/>
      <c r="U26" s="478"/>
      <c r="V26" s="478"/>
      <c r="W26" s="478"/>
      <c r="X26" s="478"/>
      <c r="Y26" s="478"/>
      <c r="Z26" s="478"/>
      <c r="AA26" s="479"/>
    </row>
    <row r="27" spans="1:27" ht="13.5" hidden="1" customHeight="1" x14ac:dyDescent="0.3">
      <c r="A27" s="177"/>
      <c r="B27" s="14"/>
      <c r="C27" s="14"/>
      <c r="D27" s="15"/>
      <c r="E27" s="16"/>
      <c r="F27" s="16"/>
      <c r="G27" s="17"/>
      <c r="H27" s="17"/>
      <c r="I27" s="17"/>
      <c r="J27" s="17"/>
      <c r="K27" s="17"/>
      <c r="L27" s="17"/>
      <c r="M27" s="17"/>
      <c r="N27" s="17"/>
      <c r="O27" s="17"/>
      <c r="P27" s="17"/>
      <c r="Q27" s="17"/>
      <c r="R27" s="17"/>
      <c r="S27" s="17"/>
      <c r="T27" s="17"/>
      <c r="U27" s="17"/>
      <c r="V27" s="17"/>
      <c r="W27" s="17"/>
      <c r="X27" s="17"/>
      <c r="Y27" s="17"/>
      <c r="Z27" s="17"/>
      <c r="AA27" s="17"/>
    </row>
    <row r="28" spans="1:27" ht="18" customHeight="1" outlineLevel="1" x14ac:dyDescent="0.3">
      <c r="A28" s="168"/>
      <c r="B28" s="39" t="s">
        <v>667</v>
      </c>
      <c r="C28" s="480" t="s">
        <v>666</v>
      </c>
      <c r="D28" s="480"/>
      <c r="E28" s="480"/>
      <c r="F28" s="480"/>
      <c r="G28" s="480"/>
      <c r="H28" s="480"/>
      <c r="I28" s="480"/>
      <c r="J28" s="480"/>
      <c r="K28" s="480"/>
      <c r="L28" s="480"/>
      <c r="M28" s="480"/>
      <c r="N28" s="480"/>
      <c r="O28" s="480"/>
      <c r="P28" s="480"/>
      <c r="Q28" s="480"/>
      <c r="R28" s="480"/>
      <c r="S28" s="480"/>
      <c r="T28" s="480"/>
      <c r="U28" s="480"/>
      <c r="V28" s="480"/>
      <c r="W28" s="480"/>
      <c r="X28" s="480"/>
      <c r="Y28" s="480"/>
      <c r="Z28" s="480"/>
      <c r="AA28" s="480"/>
    </row>
    <row r="29" spans="1:27" ht="18" customHeight="1" outlineLevel="1" x14ac:dyDescent="0.3">
      <c r="B29" s="178" t="s">
        <v>5</v>
      </c>
      <c r="C29" s="481" t="s">
        <v>463</v>
      </c>
      <c r="D29" s="481"/>
      <c r="E29" s="481"/>
      <c r="F29" s="96"/>
      <c r="G29" s="247"/>
      <c r="H29" s="73">
        <f t="shared" ref="H29:H39" si="12">IF($F29="X",I29,IF(G29="X",I29,0))</f>
        <v>0</v>
      </c>
      <c r="I29" s="74">
        <f>'Tabella-Z2'!H34</f>
        <v>0.09</v>
      </c>
      <c r="J29" s="251"/>
      <c r="K29" s="75">
        <f t="shared" ref="K29:K39" si="13">IF($F29="X",L29,IF(J29="X",L29,0))</f>
        <v>0</v>
      </c>
      <c r="L29" s="74">
        <f>'Tabella-Z2'!H34</f>
        <v>0.09</v>
      </c>
      <c r="M29" s="251"/>
      <c r="N29" s="76">
        <f t="shared" ref="N29:N57" si="14">IF($F29="X",O29,IF(M29="X",O29,0))</f>
        <v>0</v>
      </c>
      <c r="O29" s="77">
        <f>'Tabella-Z2'!I34</f>
        <v>0.09</v>
      </c>
      <c r="P29" s="254"/>
      <c r="Q29" s="75">
        <f t="shared" ref="Q29:Q38" si="15">IF($F29="X",R29,IF(P29="X",R29,0))</f>
        <v>0</v>
      </c>
      <c r="R29" s="74">
        <f>'Tabella-Z2'!I34</f>
        <v>0.09</v>
      </c>
      <c r="S29" s="251"/>
      <c r="T29" s="76">
        <f t="shared" ref="T29:T57" si="16">IF($F29="X",U29,IF(S29="X",U29,0))</f>
        <v>0</v>
      </c>
      <c r="U29" s="77">
        <f>'Tabella-Z2'!K34</f>
        <v>0.09</v>
      </c>
      <c r="V29" s="254"/>
      <c r="W29" s="75">
        <f t="shared" ref="W29:W57" si="17">IF($F29="X",X29,IF(V29="X",X29,0))</f>
        <v>0</v>
      </c>
      <c r="X29" s="74">
        <f>'Tabella-Z2'!K34</f>
        <v>0.09</v>
      </c>
      <c r="Y29" s="251"/>
      <c r="Z29" s="75">
        <f t="shared" ref="Z29:Z38" si="18">IF($F29="X",AA29,IF(Y29="X",AA29,0))</f>
        <v>0</v>
      </c>
      <c r="AA29" s="78">
        <f>'Tabella-Z2'!K34</f>
        <v>0.09</v>
      </c>
    </row>
    <row r="30" spans="1:27" ht="18" customHeight="1" outlineLevel="1" x14ac:dyDescent="0.3">
      <c r="B30" s="179" t="s">
        <v>464</v>
      </c>
      <c r="C30" s="462" t="s">
        <v>465</v>
      </c>
      <c r="D30" s="462"/>
      <c r="E30" s="462"/>
      <c r="F30" s="40"/>
      <c r="G30" s="248"/>
      <c r="H30" s="73">
        <f t="shared" si="12"/>
        <v>0</v>
      </c>
      <c r="I30" s="74">
        <f>'Tabella-Z2'!H35</f>
        <v>0.01</v>
      </c>
      <c r="J30" s="251"/>
      <c r="K30" s="75">
        <f t="shared" si="13"/>
        <v>0</v>
      </c>
      <c r="L30" s="74">
        <f>'Tabella-Z2'!H35</f>
        <v>0.01</v>
      </c>
      <c r="M30" s="251"/>
      <c r="N30" s="76">
        <f t="shared" si="14"/>
        <v>0</v>
      </c>
      <c r="O30" s="77">
        <f>'Tabella-Z2'!I35</f>
        <v>0.01</v>
      </c>
      <c r="P30" s="254"/>
      <c r="Q30" s="75">
        <f t="shared" si="15"/>
        <v>0</v>
      </c>
      <c r="R30" s="74">
        <f>'Tabella-Z2'!I35</f>
        <v>0.01</v>
      </c>
      <c r="S30" s="251"/>
      <c r="T30" s="76">
        <f t="shared" si="16"/>
        <v>0</v>
      </c>
      <c r="U30" s="77">
        <f>'Tabella-Z2'!K35</f>
        <v>0.01</v>
      </c>
      <c r="V30" s="254"/>
      <c r="W30" s="75">
        <f t="shared" si="17"/>
        <v>0</v>
      </c>
      <c r="X30" s="74">
        <f>'Tabella-Z2'!K35</f>
        <v>0.01</v>
      </c>
      <c r="Y30" s="251"/>
      <c r="Z30" s="75">
        <f t="shared" si="18"/>
        <v>0</v>
      </c>
      <c r="AA30" s="78">
        <f>'Tabella-Z2'!N35</f>
        <v>0.01</v>
      </c>
    </row>
    <row r="31" spans="1:27" ht="18" customHeight="1" outlineLevel="1" x14ac:dyDescent="0.3">
      <c r="B31" s="179" t="s">
        <v>466</v>
      </c>
      <c r="C31" s="462" t="s">
        <v>467</v>
      </c>
      <c r="D31" s="462"/>
      <c r="E31" s="462"/>
      <c r="F31" s="40"/>
      <c r="G31" s="248"/>
      <c r="H31" s="73">
        <f t="shared" si="12"/>
        <v>0</v>
      </c>
      <c r="I31" s="74">
        <f>'Tabella-Z2'!H36</f>
        <v>0.02</v>
      </c>
      <c r="J31" s="251"/>
      <c r="K31" s="75">
        <f t="shared" si="13"/>
        <v>0</v>
      </c>
      <c r="L31" s="74">
        <f>'Tabella-Z2'!H36</f>
        <v>0.02</v>
      </c>
      <c r="M31" s="251"/>
      <c r="N31" s="76">
        <f t="shared" si="14"/>
        <v>0</v>
      </c>
      <c r="O31" s="77">
        <f>'Tabella-Z2'!I36</f>
        <v>0.02</v>
      </c>
      <c r="P31" s="254"/>
      <c r="Q31" s="75">
        <f t="shared" si="15"/>
        <v>0</v>
      </c>
      <c r="R31" s="74">
        <f>'Tabella-Z2'!I36</f>
        <v>0.02</v>
      </c>
      <c r="S31" s="251"/>
      <c r="T31" s="76">
        <f t="shared" si="16"/>
        <v>0</v>
      </c>
      <c r="U31" s="77">
        <f>'Tabella-Z2'!K36</f>
        <v>0.02</v>
      </c>
      <c r="V31" s="254"/>
      <c r="W31" s="75">
        <f t="shared" si="17"/>
        <v>0</v>
      </c>
      <c r="X31" s="74">
        <f>'Tabella-Z2'!K36</f>
        <v>0.02</v>
      </c>
      <c r="Y31" s="251"/>
      <c r="Z31" s="75">
        <f t="shared" si="18"/>
        <v>0</v>
      </c>
      <c r="AA31" s="78">
        <f>'Tabella-Z2'!N36</f>
        <v>0.02</v>
      </c>
    </row>
    <row r="32" spans="1:27" ht="18" customHeight="1" outlineLevel="1" x14ac:dyDescent="0.3">
      <c r="B32" s="179" t="s">
        <v>468</v>
      </c>
      <c r="C32" s="462" t="s">
        <v>264</v>
      </c>
      <c r="D32" s="476"/>
      <c r="E32" s="476"/>
      <c r="F32" s="40"/>
      <c r="G32" s="248"/>
      <c r="H32" s="73">
        <f t="shared" si="12"/>
        <v>0</v>
      </c>
      <c r="I32" s="74">
        <f>'Tabella-Z2'!H37</f>
        <v>0.03</v>
      </c>
      <c r="J32" s="251"/>
      <c r="K32" s="75">
        <f t="shared" si="13"/>
        <v>0</v>
      </c>
      <c r="L32" s="74">
        <f>'Tabella-Z2'!H37</f>
        <v>0.03</v>
      </c>
      <c r="M32" s="251"/>
      <c r="N32" s="76">
        <f t="shared" si="14"/>
        <v>0</v>
      </c>
      <c r="O32" s="77">
        <f>'Tabella-Z2'!I37</f>
        <v>0.03</v>
      </c>
      <c r="P32" s="254"/>
      <c r="Q32" s="75">
        <f t="shared" si="15"/>
        <v>0</v>
      </c>
      <c r="R32" s="74">
        <f>'Tabella-Z2'!I37</f>
        <v>0.03</v>
      </c>
      <c r="S32" s="251"/>
      <c r="T32" s="76">
        <f t="shared" si="16"/>
        <v>0</v>
      </c>
      <c r="U32" s="77">
        <f>'Tabella-Z2'!K37</f>
        <v>0.03</v>
      </c>
      <c r="V32" s="254"/>
      <c r="W32" s="75">
        <f t="shared" si="17"/>
        <v>0</v>
      </c>
      <c r="X32" s="74">
        <f>'Tabella-Z2'!K37</f>
        <v>0.03</v>
      </c>
      <c r="Y32" s="251"/>
      <c r="Z32" s="75">
        <f t="shared" si="18"/>
        <v>0</v>
      </c>
      <c r="AA32" s="78">
        <f>'Tabella-Z2'!N37</f>
        <v>0.03</v>
      </c>
    </row>
    <row r="33" spans="2:27" ht="18" customHeight="1" outlineLevel="1" x14ac:dyDescent="0.3">
      <c r="B33" s="179" t="s">
        <v>469</v>
      </c>
      <c r="C33" s="462" t="s">
        <v>266</v>
      </c>
      <c r="D33" s="476"/>
      <c r="E33" s="476"/>
      <c r="F33" s="40"/>
      <c r="G33" s="248"/>
      <c r="H33" s="73">
        <f t="shared" si="12"/>
        <v>0</v>
      </c>
      <c r="I33" s="74">
        <f>'Tabella-Z2'!H38</f>
        <v>7.0000000000000007E-2</v>
      </c>
      <c r="J33" s="251"/>
      <c r="K33" s="75">
        <f t="shared" si="13"/>
        <v>0</v>
      </c>
      <c r="L33" s="74">
        <f>'Tabella-Z2'!H38</f>
        <v>7.0000000000000007E-2</v>
      </c>
      <c r="M33" s="251"/>
      <c r="N33" s="76">
        <f t="shared" si="14"/>
        <v>0</v>
      </c>
      <c r="O33" s="77">
        <f>'Tabella-Z2'!I38</f>
        <v>7.0000000000000007E-2</v>
      </c>
      <c r="P33" s="254"/>
      <c r="Q33" s="75">
        <f t="shared" si="15"/>
        <v>0</v>
      </c>
      <c r="R33" s="74">
        <f>'Tabella-Z2'!I38</f>
        <v>7.0000000000000007E-2</v>
      </c>
      <c r="S33" s="251"/>
      <c r="T33" s="76">
        <f t="shared" si="16"/>
        <v>0</v>
      </c>
      <c r="U33" s="77">
        <f>'Tabella-Z2'!K38</f>
        <v>7.0000000000000007E-2</v>
      </c>
      <c r="V33" s="254"/>
      <c r="W33" s="75">
        <f t="shared" si="17"/>
        <v>0</v>
      </c>
      <c r="X33" s="74">
        <f>'Tabella-Z2'!K38</f>
        <v>7.0000000000000007E-2</v>
      </c>
      <c r="Y33" s="251"/>
      <c r="Z33" s="75">
        <f t="shared" si="18"/>
        <v>0</v>
      </c>
      <c r="AA33" s="78">
        <f>'Tabella-Z2'!N38</f>
        <v>7.0000000000000007E-2</v>
      </c>
    </row>
    <row r="34" spans="2:27" ht="18" customHeight="1" outlineLevel="1" x14ac:dyDescent="0.3">
      <c r="B34" s="179" t="s">
        <v>470</v>
      </c>
      <c r="C34" s="462" t="s">
        <v>471</v>
      </c>
      <c r="D34" s="462"/>
      <c r="E34" s="462"/>
      <c r="F34" s="40" t="s">
        <v>713</v>
      </c>
      <c r="G34" s="248"/>
      <c r="H34" s="73">
        <f t="shared" si="12"/>
        <v>0.03</v>
      </c>
      <c r="I34" s="74">
        <f>'Tabella-Z2'!H39</f>
        <v>0.03</v>
      </c>
      <c r="J34" s="251"/>
      <c r="K34" s="75">
        <f t="shared" si="13"/>
        <v>0.03</v>
      </c>
      <c r="L34" s="74">
        <f>'Tabella-Z2'!H39</f>
        <v>0.03</v>
      </c>
      <c r="M34" s="251"/>
      <c r="N34" s="76">
        <f t="shared" si="14"/>
        <v>0.03</v>
      </c>
      <c r="O34" s="77">
        <f>'Tabella-Z2'!I39</f>
        <v>0.03</v>
      </c>
      <c r="P34" s="254"/>
      <c r="Q34" s="75">
        <f t="shared" si="15"/>
        <v>0.03</v>
      </c>
      <c r="R34" s="74">
        <f>'Tabella-Z2'!I39</f>
        <v>0.03</v>
      </c>
      <c r="S34" s="251"/>
      <c r="T34" s="76">
        <f t="shared" si="16"/>
        <v>0.03</v>
      </c>
      <c r="U34" s="77">
        <f>'Tabella-Z2'!K39</f>
        <v>0.03</v>
      </c>
      <c r="V34" s="254"/>
      <c r="W34" s="75">
        <f t="shared" si="17"/>
        <v>0.03</v>
      </c>
      <c r="X34" s="74">
        <f>'Tabella-Z2'!K39</f>
        <v>0.03</v>
      </c>
      <c r="Y34" s="251"/>
      <c r="Z34" s="75">
        <f t="shared" si="18"/>
        <v>0.03</v>
      </c>
      <c r="AA34" s="78">
        <f>'Tabella-Z2'!N39</f>
        <v>0.03</v>
      </c>
    </row>
    <row r="35" spans="2:27" ht="18" customHeight="1" outlineLevel="1" x14ac:dyDescent="0.3">
      <c r="B35" s="179" t="s">
        <v>472</v>
      </c>
      <c r="C35" s="462" t="s">
        <v>473</v>
      </c>
      <c r="D35" s="462"/>
      <c r="E35" s="462"/>
      <c r="F35" s="40"/>
      <c r="G35" s="248"/>
      <c r="H35" s="73">
        <f t="shared" si="12"/>
        <v>0</v>
      </c>
      <c r="I35" s="74">
        <f>'Tabella-Z2'!H40</f>
        <v>1.4999999999999999E-2</v>
      </c>
      <c r="J35" s="251"/>
      <c r="K35" s="75">
        <f t="shared" si="13"/>
        <v>0</v>
      </c>
      <c r="L35" s="74">
        <f>'Tabella-Z2'!H40</f>
        <v>1.4999999999999999E-2</v>
      </c>
      <c r="M35" s="251"/>
      <c r="N35" s="76">
        <f t="shared" si="14"/>
        <v>0</v>
      </c>
      <c r="O35" s="77">
        <f>'Tabella-Z2'!I40</f>
        <v>1.4999999999999999E-2</v>
      </c>
      <c r="P35" s="254"/>
      <c r="Q35" s="75">
        <f t="shared" si="15"/>
        <v>0</v>
      </c>
      <c r="R35" s="74">
        <f>'Tabella-Z2'!I40</f>
        <v>1.4999999999999999E-2</v>
      </c>
      <c r="S35" s="251"/>
      <c r="T35" s="76">
        <f t="shared" si="16"/>
        <v>0</v>
      </c>
      <c r="U35" s="77">
        <f>'Tabella-Z2'!K40</f>
        <v>1.4999999999999999E-2</v>
      </c>
      <c r="V35" s="254"/>
      <c r="W35" s="75">
        <f t="shared" si="17"/>
        <v>0</v>
      </c>
      <c r="X35" s="74">
        <f>'Tabella-Z2'!K40</f>
        <v>1.4999999999999999E-2</v>
      </c>
      <c r="Y35" s="251"/>
      <c r="Z35" s="75">
        <f t="shared" si="18"/>
        <v>0</v>
      </c>
      <c r="AA35" s="78">
        <f>'Tabella-Z2'!N40</f>
        <v>1.4999999999999999E-2</v>
      </c>
    </row>
    <row r="36" spans="2:27" ht="18" customHeight="1" outlineLevel="1" x14ac:dyDescent="0.3">
      <c r="B36" s="179" t="s">
        <v>474</v>
      </c>
      <c r="C36" s="462" t="s">
        <v>475</v>
      </c>
      <c r="D36" s="462"/>
      <c r="E36" s="462"/>
      <c r="F36" s="40"/>
      <c r="G36" s="248"/>
      <c r="H36" s="73">
        <f t="shared" si="12"/>
        <v>0</v>
      </c>
      <c r="I36" s="74">
        <f>'Tabella-Z2'!H41</f>
        <v>1.4999999999999999E-2</v>
      </c>
      <c r="J36" s="251"/>
      <c r="K36" s="75">
        <f t="shared" si="13"/>
        <v>0</v>
      </c>
      <c r="L36" s="74">
        <f>'Tabella-Z2'!H41</f>
        <v>1.4999999999999999E-2</v>
      </c>
      <c r="M36" s="251"/>
      <c r="N36" s="76">
        <f t="shared" si="14"/>
        <v>0</v>
      </c>
      <c r="O36" s="77">
        <f>'Tabella-Z2'!I41</f>
        <v>1.4999999999999999E-2</v>
      </c>
      <c r="P36" s="254"/>
      <c r="Q36" s="75">
        <f t="shared" si="15"/>
        <v>0</v>
      </c>
      <c r="R36" s="74">
        <f>'Tabella-Z2'!I41</f>
        <v>1.4999999999999999E-2</v>
      </c>
      <c r="S36" s="251"/>
      <c r="T36" s="76">
        <f t="shared" si="16"/>
        <v>0</v>
      </c>
      <c r="U36" s="77">
        <f>'Tabella-Z2'!K41</f>
        <v>1.4999999999999999E-2</v>
      </c>
      <c r="V36" s="254"/>
      <c r="W36" s="75">
        <f t="shared" si="17"/>
        <v>0</v>
      </c>
      <c r="X36" s="74">
        <f>'Tabella-Z2'!K41</f>
        <v>1.4999999999999999E-2</v>
      </c>
      <c r="Y36" s="251"/>
      <c r="Z36" s="75">
        <f t="shared" si="18"/>
        <v>0</v>
      </c>
      <c r="AA36" s="78">
        <f>'Tabella-Z2'!N41</f>
        <v>1.4999999999999999E-2</v>
      </c>
    </row>
    <row r="37" spans="2:27" ht="18" customHeight="1" outlineLevel="1" x14ac:dyDescent="0.3">
      <c r="B37" s="179" t="s">
        <v>476</v>
      </c>
      <c r="C37" s="462" t="s">
        <v>477</v>
      </c>
      <c r="D37" s="462"/>
      <c r="E37" s="462"/>
      <c r="F37" s="40" t="s">
        <v>713</v>
      </c>
      <c r="G37" s="248"/>
      <c r="H37" s="73">
        <f t="shared" si="12"/>
        <v>1.4999999999999999E-2</v>
      </c>
      <c r="I37" s="74">
        <f>'Tabella-Z2'!H42</f>
        <v>1.4999999999999999E-2</v>
      </c>
      <c r="J37" s="251"/>
      <c r="K37" s="75">
        <f t="shared" si="13"/>
        <v>1.4999999999999999E-2</v>
      </c>
      <c r="L37" s="74">
        <f>'Tabella-Z2'!H42</f>
        <v>1.4999999999999999E-2</v>
      </c>
      <c r="M37" s="251"/>
      <c r="N37" s="76">
        <f t="shared" si="14"/>
        <v>1.4999999999999999E-2</v>
      </c>
      <c r="O37" s="77">
        <f>'Tabella-Z2'!I42</f>
        <v>1.4999999999999999E-2</v>
      </c>
      <c r="P37" s="254"/>
      <c r="Q37" s="75">
        <f t="shared" si="15"/>
        <v>1.4999999999999999E-2</v>
      </c>
      <c r="R37" s="74">
        <f>'Tabella-Z2'!I42</f>
        <v>1.4999999999999999E-2</v>
      </c>
      <c r="S37" s="251"/>
      <c r="T37" s="76">
        <f t="shared" si="16"/>
        <v>1.4999999999999999E-2</v>
      </c>
      <c r="U37" s="77">
        <f>'Tabella-Z2'!K42</f>
        <v>1.4999999999999999E-2</v>
      </c>
      <c r="V37" s="254"/>
      <c r="W37" s="75">
        <f t="shared" si="17"/>
        <v>1.4999999999999999E-2</v>
      </c>
      <c r="X37" s="74">
        <f>'Tabella-Z2'!K42</f>
        <v>1.4999999999999999E-2</v>
      </c>
      <c r="Y37" s="251"/>
      <c r="Z37" s="75">
        <f t="shared" si="18"/>
        <v>1.4999999999999999E-2</v>
      </c>
      <c r="AA37" s="78">
        <f>'Tabella-Z2'!N42</f>
        <v>1.4999999999999999E-2</v>
      </c>
    </row>
    <row r="38" spans="2:27" ht="18" customHeight="1" outlineLevel="1" x14ac:dyDescent="0.3">
      <c r="B38" s="179" t="s">
        <v>478</v>
      </c>
      <c r="C38" s="462" t="s">
        <v>479</v>
      </c>
      <c r="D38" s="462"/>
      <c r="E38" s="462"/>
      <c r="F38" s="69"/>
      <c r="G38" s="249"/>
      <c r="H38" s="73">
        <f t="shared" si="12"/>
        <v>0</v>
      </c>
      <c r="I38" s="74">
        <f>'Tabella-Z2'!H43</f>
        <v>1.4999999999999999E-2</v>
      </c>
      <c r="J38" s="251"/>
      <c r="K38" s="75">
        <f t="shared" si="13"/>
        <v>0</v>
      </c>
      <c r="L38" s="74">
        <f>'Tabella-Z2'!H43</f>
        <v>1.4999999999999999E-2</v>
      </c>
      <c r="M38" s="251"/>
      <c r="N38" s="76">
        <f t="shared" si="14"/>
        <v>0</v>
      </c>
      <c r="O38" s="77">
        <f>'Tabella-Z2'!I43</f>
        <v>1.4999999999999999E-2</v>
      </c>
      <c r="P38" s="254"/>
      <c r="Q38" s="75">
        <f t="shared" si="15"/>
        <v>0</v>
      </c>
      <c r="R38" s="74">
        <f>'Tabella-Z2'!I43</f>
        <v>1.4999999999999999E-2</v>
      </c>
      <c r="S38" s="251"/>
      <c r="T38" s="76">
        <f t="shared" si="16"/>
        <v>0</v>
      </c>
      <c r="U38" s="77">
        <f>'Tabella-Z2'!K43</f>
        <v>1.4999999999999999E-2</v>
      </c>
      <c r="V38" s="254"/>
      <c r="W38" s="75">
        <f t="shared" si="17"/>
        <v>0</v>
      </c>
      <c r="X38" s="74">
        <f>'Tabella-Z2'!K43</f>
        <v>1.4999999999999999E-2</v>
      </c>
      <c r="Y38" s="251"/>
      <c r="Z38" s="75">
        <f t="shared" si="18"/>
        <v>0</v>
      </c>
      <c r="AA38" s="78">
        <f>'Tabella-Z2'!N43</f>
        <v>1.4999999999999999E-2</v>
      </c>
    </row>
    <row r="39" spans="2:27" ht="18" customHeight="1" outlineLevel="1" x14ac:dyDescent="0.3">
      <c r="B39" s="488" t="s">
        <v>480</v>
      </c>
      <c r="C39" s="468" t="s">
        <v>677</v>
      </c>
      <c r="D39" s="180" t="s">
        <v>439</v>
      </c>
      <c r="E39" s="181">
        <v>250000</v>
      </c>
      <c r="F39" s="491"/>
      <c r="G39" s="494"/>
      <c r="H39" s="47">
        <f t="shared" si="12"/>
        <v>0</v>
      </c>
      <c r="I39" s="56">
        <f>'Tabella-Z2'!H44</f>
        <v>3.9E-2</v>
      </c>
      <c r="J39" s="482"/>
      <c r="K39" s="52">
        <f t="shared" si="13"/>
        <v>0</v>
      </c>
      <c r="L39" s="56">
        <f>'Tabella-Z2'!H44</f>
        <v>3.9E-2</v>
      </c>
      <c r="M39" s="482"/>
      <c r="N39" s="41">
        <f>IF($F39="X",O39,IF(M39="X",O39,0))</f>
        <v>0</v>
      </c>
      <c r="O39" s="42">
        <f>IF(M6="",0,IF(VLOOKUP($M$6,'Tabella-Z1'!$K$27:$M$32,3)=13,'Tabella-Z2'!I44,'Tabella-Z2'!J44))</f>
        <v>3.9E-2</v>
      </c>
      <c r="P39" s="485"/>
      <c r="Q39" s="52">
        <f>IF($F39="X",R39,IF(P39="X",R39,0))</f>
        <v>0</v>
      </c>
      <c r="R39" s="56">
        <f>IF(P6="",0,IF(VLOOKUP($M$6,'Tabella-Z1'!$K$27:$M$32,3)=13,'Tabella-Z2'!I44,'Tabella-Z2'!J44))</f>
        <v>3.9E-2</v>
      </c>
      <c r="S39" s="482"/>
      <c r="T39" s="41">
        <f>IF($F39="X",U39,IF(S39="X",U39,0))</f>
        <v>0</v>
      </c>
      <c r="U39" s="42">
        <f>'Tabella-Z2'!K44</f>
        <v>3.9E-2</v>
      </c>
      <c r="V39" s="485"/>
      <c r="W39" s="52">
        <f>IF($F39="X",X39,IF(V39="X",X39,0))</f>
        <v>0</v>
      </c>
      <c r="X39" s="56">
        <f>'Tabella-Z2'!K44</f>
        <v>3.9E-2</v>
      </c>
      <c r="Y39" s="482"/>
      <c r="Z39" s="52">
        <f>IF($F39="X",AA39,IF(Y39="X",AA39,0))</f>
        <v>0</v>
      </c>
      <c r="AA39" s="43">
        <f>'Tabella-Z2'!N44</f>
        <v>5.2999999999999999E-2</v>
      </c>
    </row>
    <row r="40" spans="2:27" ht="18" customHeight="1" outlineLevel="1" x14ac:dyDescent="0.3">
      <c r="B40" s="489"/>
      <c r="C40" s="490"/>
      <c r="D40" s="183" t="s">
        <v>440</v>
      </c>
      <c r="E40" s="184">
        <v>500000</v>
      </c>
      <c r="F40" s="492"/>
      <c r="G40" s="495"/>
      <c r="H40" s="58">
        <f>IF(AND($F$39="X",$G$4&gt;E39),I40,IF(AND($G$39="X",$G$4&gt;E39),I40,0))</f>
        <v>0</v>
      </c>
      <c r="I40" s="59">
        <f>'Tabella-Z2'!H45</f>
        <v>0.01</v>
      </c>
      <c r="J40" s="483"/>
      <c r="K40" s="60">
        <f>IF(AND($F$39="X",$J$4&gt;E39),L40,IF(AND($G$39="X",$J$4&gt;E39),L40,0))</f>
        <v>0</v>
      </c>
      <c r="L40" s="59">
        <f>'Tabella-Z2'!H45</f>
        <v>0.01</v>
      </c>
      <c r="M40" s="483"/>
      <c r="N40" s="61">
        <f>IF(AND($F$39="X",$M$4&gt;E39),O40,IF(AND($M$39="X",$M$4&gt;E39),O40,0))</f>
        <v>0</v>
      </c>
      <c r="O40" s="62">
        <f>IF(M6="",0,IF(VLOOKUP($M$6,'Tabella-Z1'!$K$27:$M$32,3)=13,'Tabella-Z2'!I45,'Tabella-Z2'!J45))</f>
        <v>0.01</v>
      </c>
      <c r="P40" s="486"/>
      <c r="Q40" s="60">
        <f>IF(AND($F$39="X",$P$4&gt;E39),R40,IF(AND($P$39="X",$P$4&gt;E39),R40,0))</f>
        <v>0</v>
      </c>
      <c r="R40" s="59">
        <f>IF(P6="",0,IF(VLOOKUP($P$6,'Tabella-Z1'!$K$27:$M$32,3)=13,'Tabella-Z2'!I45,'Tabella-Z2'!J45))</f>
        <v>0.01</v>
      </c>
      <c r="S40" s="483"/>
      <c r="T40" s="61">
        <f>IF(AND($F$39="X",$S$4&gt;E39),U40,IF(AND($S$39="X",$S$4&gt;E39),U40,0))</f>
        <v>0</v>
      </c>
      <c r="U40" s="62">
        <f>'Tabella-Z2'!K45</f>
        <v>0.01</v>
      </c>
      <c r="V40" s="486"/>
      <c r="W40" s="60">
        <f>IF(AND($F$39="X",$V$4&gt;E39),X40,IF(AND($V$39="X",$V$4&gt;E39),X40,0))</f>
        <v>0</v>
      </c>
      <c r="X40" s="59">
        <f>'Tabella-Z2'!K45</f>
        <v>0.01</v>
      </c>
      <c r="Y40" s="483"/>
      <c r="Z40" s="60">
        <f>IF(AND($F$39="X",$Y$4&gt;E39),AA40,IF(AND($V$39="X",$Y$4&gt;E39),AA40,0))</f>
        <v>0</v>
      </c>
      <c r="AA40" s="63">
        <f>'Tabella-Z2'!N45</f>
        <v>4.8000000000000001E-2</v>
      </c>
    </row>
    <row r="41" spans="2:27" ht="18" customHeight="1" outlineLevel="1" x14ac:dyDescent="0.3">
      <c r="B41" s="489"/>
      <c r="C41" s="490"/>
      <c r="D41" s="183" t="s">
        <v>440</v>
      </c>
      <c r="E41" s="184">
        <v>1000000</v>
      </c>
      <c r="F41" s="492"/>
      <c r="G41" s="495"/>
      <c r="H41" s="58">
        <f>IF(AND($F$39="X",$G$4&gt;E40),I41,IF(AND($G$39="X",$G$4&gt;E40),I41,0))</f>
        <v>0</v>
      </c>
      <c r="I41" s="59">
        <f>'Tabella-Z2'!H46</f>
        <v>1.2999999999999999E-2</v>
      </c>
      <c r="J41" s="483"/>
      <c r="K41" s="60">
        <f>IF(AND($F$39="X",$J$4&gt;E40),L41,IF(AND($G$39="X",$J$4&gt;E40),L41,0))</f>
        <v>0</v>
      </c>
      <c r="L41" s="59">
        <f>'Tabella-Z2'!H46</f>
        <v>1.2999999999999999E-2</v>
      </c>
      <c r="M41" s="483"/>
      <c r="N41" s="61">
        <f>IF(AND($F$39="X",$M$4&gt;E40),O41,IF(AND($M$39="X",$M$4&gt;E40),O41,0))</f>
        <v>0</v>
      </c>
      <c r="O41" s="62">
        <f>IF(M6="",0,IF(VLOOKUP($M$6,'Tabella-Z1'!$K$27:$M$32,3)=13,'Tabella-Z2'!I46,'Tabella-Z2'!J46))</f>
        <v>1.2999999999999999E-2</v>
      </c>
      <c r="P41" s="486"/>
      <c r="Q41" s="60">
        <f>IF(AND($F$39="X",$P$4&gt;E40),R41,IF(AND($M$39="X",$P$4&gt;E40),R41,0))</f>
        <v>0</v>
      </c>
      <c r="R41" s="59">
        <f>IF(P6="",0,IF(VLOOKUP($P$6,'Tabella-Z1'!$K$27:$M$32,3)=13,'Tabella-Z2'!I46,'Tabella-Z2'!J46))</f>
        <v>1.2999999999999999E-2</v>
      </c>
      <c r="S41" s="483"/>
      <c r="T41" s="61">
        <f>IF(AND($F$39="X",$S$4&gt;E40),U41,IF(AND($S$39="X",$S$4&gt;E40),U41,0))</f>
        <v>0</v>
      </c>
      <c r="U41" s="62">
        <f>'Tabella-Z2'!K46</f>
        <v>1.2999999999999999E-2</v>
      </c>
      <c r="V41" s="486"/>
      <c r="W41" s="60">
        <f>IF(AND($F$39="X",$V$4&gt;E40),X41,IF(AND($V$39="X",$V$4&gt;E40),X41,0))</f>
        <v>0</v>
      </c>
      <c r="X41" s="59">
        <f>'Tabella-Z2'!K46</f>
        <v>1.2999999999999999E-2</v>
      </c>
      <c r="Y41" s="483"/>
      <c r="Z41" s="60">
        <f>IF(AND($F$39="X",$Y$4&gt;E40),AA41,IF(AND($V$39="X",$Y$4&gt;E40),AA41,0))</f>
        <v>0</v>
      </c>
      <c r="AA41" s="63">
        <f>'Tabella-Z2'!N46</f>
        <v>4.3999999999999997E-2</v>
      </c>
    </row>
    <row r="42" spans="2:27" ht="18" customHeight="1" outlineLevel="1" x14ac:dyDescent="0.3">
      <c r="B42" s="489"/>
      <c r="C42" s="490"/>
      <c r="D42" s="183" t="s">
        <v>440</v>
      </c>
      <c r="E42" s="184">
        <v>2500000</v>
      </c>
      <c r="F42" s="492"/>
      <c r="G42" s="495"/>
      <c r="H42" s="58">
        <f>IF(AND($F$39="X",$G$4&gt;E41),I42,IF(AND($G$39="X",$G$4&gt;E41),I42,0))</f>
        <v>0</v>
      </c>
      <c r="I42" s="59">
        <f>'Tabella-Z2'!H47</f>
        <v>1.7999999999999999E-2</v>
      </c>
      <c r="J42" s="483"/>
      <c r="K42" s="60">
        <f>IF(AND($F$39="X",$J$4&gt;E41),L42,IF(AND($G$39="X",$J$4&gt;E41),L42,0))</f>
        <v>0</v>
      </c>
      <c r="L42" s="59">
        <f>'Tabella-Z2'!H47</f>
        <v>1.7999999999999999E-2</v>
      </c>
      <c r="M42" s="483"/>
      <c r="N42" s="61">
        <f>IF(AND($F$39="X",$M$4&gt;E41),O42,IF(AND($M$39="X",$M$4&gt;E41),O42,0))</f>
        <v>0</v>
      </c>
      <c r="O42" s="62">
        <f>IF(M6="",0,IF(VLOOKUP($M$6,'Tabella-Z1'!$K$27:$M$32,3)=13,'Tabella-Z2'!I47,'Tabella-Z2'!J47))</f>
        <v>1.7999999999999999E-2</v>
      </c>
      <c r="P42" s="486"/>
      <c r="Q42" s="60">
        <f>IF(AND($F$39="X",$P$4&gt;E41),R42,IF(AND($M$39="X",$P$4&gt;E41),R42,0))</f>
        <v>0</v>
      </c>
      <c r="R42" s="59">
        <f>IF(P6="",0,IF(VLOOKUP($P$6,'Tabella-Z1'!$K$27:$M$32,3)=13,'Tabella-Z2'!I47,'Tabella-Z2'!J47))</f>
        <v>1.7999999999999999E-2</v>
      </c>
      <c r="S42" s="483"/>
      <c r="T42" s="61">
        <f>IF(AND($F$39="X",$S$4&gt;E41),U42,IF(AND($S$39="X",$S$4&gt;E41),U42,0))</f>
        <v>0</v>
      </c>
      <c r="U42" s="62">
        <f>'Tabella-Z2'!K47</f>
        <v>1.7999999999999999E-2</v>
      </c>
      <c r="V42" s="486"/>
      <c r="W42" s="60">
        <f>IF(AND($F$39="X",$V$4&gt;E41),X42,IF(AND($V$39="X",$V$4&gt;E41),X42,0))</f>
        <v>0</v>
      </c>
      <c r="X42" s="59">
        <f>'Tabella-Z2'!K47</f>
        <v>1.7999999999999999E-2</v>
      </c>
      <c r="Y42" s="483"/>
      <c r="Z42" s="60">
        <f>IF(AND($F$39="X",$Y$4&gt;E41),AA42,IF(AND($V$39="X",$Y$4&gt;E41),AA42,0))</f>
        <v>0</v>
      </c>
      <c r="AA42" s="63">
        <f>'Tabella-Z2'!N47</f>
        <v>4.2000000000000003E-2</v>
      </c>
    </row>
    <row r="43" spans="2:27" ht="18" customHeight="1" outlineLevel="1" x14ac:dyDescent="0.3">
      <c r="B43" s="489"/>
      <c r="C43" s="490"/>
      <c r="D43" s="183" t="s">
        <v>440</v>
      </c>
      <c r="E43" s="184">
        <v>10000000</v>
      </c>
      <c r="F43" s="492"/>
      <c r="G43" s="495"/>
      <c r="H43" s="58">
        <f>IF(AND($F$39="X",$G$4&gt;E42),I43,IF(AND($G$39="X",$G$4&gt;E42),I43,0))</f>
        <v>0</v>
      </c>
      <c r="I43" s="59">
        <f>'Tabella-Z2'!H48</f>
        <v>2.1999999999999999E-2</v>
      </c>
      <c r="J43" s="483"/>
      <c r="K43" s="60">
        <f>IF(AND($F$39="X",$J$4&gt;E42),L43,IF(AND($G$39="X",$J$4&gt;E42),L43,0))</f>
        <v>0</v>
      </c>
      <c r="L43" s="59">
        <f>'Tabella-Z2'!H48</f>
        <v>2.1999999999999999E-2</v>
      </c>
      <c r="M43" s="483"/>
      <c r="N43" s="61">
        <f>IF(AND($F$39="X",$M$4&gt;E42),O43,IF(AND($M$39="X",$M$4&gt;E42),O43,0))</f>
        <v>0</v>
      </c>
      <c r="O43" s="62">
        <f>IF(M6="",0,IF(VLOOKUP($M$6,'Tabella-Z1'!$K$27:$M$32,3)=13,'Tabella-Z2'!I48,'Tabella-Z2'!J48))</f>
        <v>2.1999999999999999E-2</v>
      </c>
      <c r="P43" s="486"/>
      <c r="Q43" s="60">
        <f>IF(AND($F$39="X",$P$4&gt;E42),R43,IF(AND($M$39="X",$P$4&gt;E42),R43,0))</f>
        <v>0</v>
      </c>
      <c r="R43" s="59">
        <f>IF(P6="",0,IF(VLOOKUP($P$6,'Tabella-Z1'!$K$27:$M$32,3)=13,'Tabella-Z2'!I48,'Tabella-Z2'!J48))</f>
        <v>2.1999999999999999E-2</v>
      </c>
      <c r="S43" s="483"/>
      <c r="T43" s="61">
        <f>IF(AND($F$39="X",$S$4&gt;E42),U43,IF(AND($S$39="X",$S$4&gt;E42),U43,0))</f>
        <v>0</v>
      </c>
      <c r="U43" s="62">
        <f>'Tabella-Z2'!K48</f>
        <v>2.1999999999999999E-2</v>
      </c>
      <c r="V43" s="486"/>
      <c r="W43" s="60">
        <f>IF(AND($F$39="X",$V$4&gt;E42),X43,IF(AND($V$39="X",$V$4&gt;E42),X43,0))</f>
        <v>0</v>
      </c>
      <c r="X43" s="59">
        <f>'Tabella-Z2'!K48</f>
        <v>2.1999999999999999E-2</v>
      </c>
      <c r="Y43" s="483"/>
      <c r="Z43" s="60">
        <f>IF(AND($F$39="X",$Y$4&gt;E42),AA43,IF(AND($V$39="X",$Y$4&gt;E42),AA43,0))</f>
        <v>0</v>
      </c>
      <c r="AA43" s="63">
        <f>'Tabella-Z2'!N48</f>
        <v>2.7E-2</v>
      </c>
    </row>
    <row r="44" spans="2:27" ht="18" customHeight="1" outlineLevel="1" x14ac:dyDescent="0.3">
      <c r="B44" s="489"/>
      <c r="C44" s="490"/>
      <c r="D44" s="185" t="s">
        <v>441</v>
      </c>
      <c r="E44" s="186"/>
      <c r="F44" s="493"/>
      <c r="G44" s="496"/>
      <c r="H44" s="48">
        <f>IF(AND($F$39="X",$G$4&gt;E43),I44,IF(AND($G$39="X",$G$4&gt;E43),I44,0))</f>
        <v>0</v>
      </c>
      <c r="I44" s="57">
        <f>'Tabella-Z2'!H49</f>
        <v>2.1000000000000001E-2</v>
      </c>
      <c r="J44" s="484"/>
      <c r="K44" s="53">
        <f>IF(AND($F$39="X",$J$4&gt;E43),L44,IF(AND($G$39="X",$J$4&gt;E43),L44,0))</f>
        <v>0</v>
      </c>
      <c r="L44" s="57">
        <f>'Tabella-Z2'!H49</f>
        <v>2.1000000000000001E-2</v>
      </c>
      <c r="M44" s="484"/>
      <c r="N44" s="44">
        <f>IF(AND($F$39="X",$M$4&gt;E43),O44,IF(AND($M$39="X",$M$4&gt;E43),O44,0))</f>
        <v>0</v>
      </c>
      <c r="O44" s="45">
        <f>IF(M6="",0,IF(VLOOKUP($M$6,'Tabella-Z1'!$K$27:$M$32,3)=13,'Tabella-Z2'!I49,'Tabella-Z2'!J49))</f>
        <v>2.1000000000000001E-2</v>
      </c>
      <c r="P44" s="487"/>
      <c r="Q44" s="53">
        <f>IF(AND($F$39="X",$P$4&gt;E43),R44,IF(AND($M$39="X",$P$4&gt;E43),R44,0))</f>
        <v>0</v>
      </c>
      <c r="R44" s="57">
        <f>IF(P6="",0,IF(VLOOKUP($P$6,'Tabella-Z1'!$K$27:$M$32,3)=13,'Tabella-Z2'!I49,'Tabella-Z2'!J49))</f>
        <v>2.1000000000000001E-2</v>
      </c>
      <c r="S44" s="484"/>
      <c r="T44" s="44">
        <f>IF(AND($F$39="X",$S$4&gt;E43),U44,IF(AND($S$39="X",$S$4&gt;E43),U44,0))</f>
        <v>0</v>
      </c>
      <c r="U44" s="45">
        <f>'Tabella-Z2'!K49</f>
        <v>2.1000000000000001E-2</v>
      </c>
      <c r="V44" s="487"/>
      <c r="W44" s="53">
        <f>IF(AND($F$39="X",$V$4&gt;E43),X44,IF(AND($V$39="X",$V$4&gt;E43),X44,0))</f>
        <v>0</v>
      </c>
      <c r="X44" s="57">
        <f>'Tabella-Z2'!K49</f>
        <v>2.1000000000000001E-2</v>
      </c>
      <c r="Y44" s="484"/>
      <c r="Z44" s="53">
        <f>IF(AND($F$39="X",$Y$4&gt;E43),AA44,IF(AND($V$39="X",$Y$4&gt;E43),AA44,0))</f>
        <v>0</v>
      </c>
      <c r="AA44" s="46">
        <f>'Tabella-Z2'!N49</f>
        <v>2.5000000000000001E-2</v>
      </c>
    </row>
    <row r="45" spans="2:27" ht="18" customHeight="1" outlineLevel="1" x14ac:dyDescent="0.3">
      <c r="B45" s="179" t="s">
        <v>481</v>
      </c>
      <c r="C45" s="462" t="s">
        <v>482</v>
      </c>
      <c r="D45" s="462"/>
      <c r="E45" s="462"/>
      <c r="F45" s="40"/>
      <c r="G45" s="250"/>
      <c r="H45" s="73">
        <f t="shared" ref="H45:H50" si="19">IF($F45="X",I45,IF(G45="X",I45,0))</f>
        <v>0</v>
      </c>
      <c r="I45" s="74">
        <f>'Tabella-Z2'!H50</f>
        <v>0.02</v>
      </c>
      <c r="J45" s="251"/>
      <c r="K45" s="75">
        <f t="shared" ref="K45:K49" si="20">IF($F45="X",L45,IF(J45="X",L45,0))</f>
        <v>0</v>
      </c>
      <c r="L45" s="74">
        <f>'Tabella-Z2'!H50</f>
        <v>0.02</v>
      </c>
      <c r="M45" s="251"/>
      <c r="N45" s="76">
        <f t="shared" si="14"/>
        <v>0</v>
      </c>
      <c r="O45" s="77">
        <f>'Tabella-Z2'!I50</f>
        <v>0.02</v>
      </c>
      <c r="P45" s="254"/>
      <c r="Q45" s="75">
        <f>IF($F45="X",R45,IF(P45="X",R45,0))</f>
        <v>0</v>
      </c>
      <c r="R45" s="74">
        <f>'Tabella-Z2'!I50</f>
        <v>0.02</v>
      </c>
      <c r="S45" s="251"/>
      <c r="T45" s="76">
        <f>IF($F45="X",U45,IF(S45="X",U45,0))</f>
        <v>0</v>
      </c>
      <c r="U45" s="77">
        <f>'Tabella-Z2'!K50</f>
        <v>0.02</v>
      </c>
      <c r="V45" s="254"/>
      <c r="W45" s="75">
        <f t="shared" si="17"/>
        <v>0</v>
      </c>
      <c r="X45" s="74">
        <f>'Tabella-Z2'!K50</f>
        <v>0.02</v>
      </c>
      <c r="Y45" s="251"/>
      <c r="Z45" s="75">
        <f t="shared" ref="Z45:Z50" si="21">IF($F45="X",AA45,IF(Y45="X",AA45,0))</f>
        <v>0</v>
      </c>
      <c r="AA45" s="78">
        <f>'Tabella-Z2'!K50</f>
        <v>0.02</v>
      </c>
    </row>
    <row r="46" spans="2:27" ht="18" customHeight="1" outlineLevel="1" x14ac:dyDescent="0.3">
      <c r="B46" s="179" t="s">
        <v>483</v>
      </c>
      <c r="C46" s="462" t="s">
        <v>484</v>
      </c>
      <c r="D46" s="462"/>
      <c r="E46" s="462"/>
      <c r="F46" s="40"/>
      <c r="G46" s="248"/>
      <c r="H46" s="73">
        <f t="shared" si="19"/>
        <v>0</v>
      </c>
      <c r="I46" s="74">
        <f>'Tabella-Z2'!H51</f>
        <v>0.03</v>
      </c>
      <c r="J46" s="251"/>
      <c r="K46" s="75">
        <f t="shared" si="20"/>
        <v>0</v>
      </c>
      <c r="L46" s="74">
        <f>'Tabella-Z2'!H51</f>
        <v>0.03</v>
      </c>
      <c r="M46" s="251"/>
      <c r="N46" s="76">
        <f t="shared" si="14"/>
        <v>0</v>
      </c>
      <c r="O46" s="77">
        <f>'Tabella-Z2'!I51</f>
        <v>0.03</v>
      </c>
      <c r="P46" s="254"/>
      <c r="Q46" s="75">
        <f>IF($F46="X",R46,IF(P46="X",R46,0))</f>
        <v>0</v>
      </c>
      <c r="R46" s="74">
        <f>'Tabella-Z2'!I51</f>
        <v>0.03</v>
      </c>
      <c r="S46" s="251"/>
      <c r="T46" s="76">
        <f>IF($F46="X",U46,IF(S46="X",U46,0))</f>
        <v>0</v>
      </c>
      <c r="U46" s="77">
        <f>'Tabella-Z2'!K51</f>
        <v>0.01</v>
      </c>
      <c r="V46" s="254"/>
      <c r="W46" s="75">
        <f t="shared" si="17"/>
        <v>0</v>
      </c>
      <c r="X46" s="74">
        <f>'Tabella-Z2'!K51</f>
        <v>0.01</v>
      </c>
      <c r="Y46" s="251"/>
      <c r="Z46" s="75">
        <f t="shared" si="21"/>
        <v>0</v>
      </c>
      <c r="AA46" s="78">
        <f>'Tabella-Z2'!K51</f>
        <v>0.01</v>
      </c>
    </row>
    <row r="47" spans="2:27" ht="18" customHeight="1" outlineLevel="1" x14ac:dyDescent="0.3">
      <c r="B47" s="179" t="s">
        <v>485</v>
      </c>
      <c r="C47" s="462" t="s">
        <v>678</v>
      </c>
      <c r="D47" s="476"/>
      <c r="E47" s="476"/>
      <c r="F47" s="40"/>
      <c r="G47" s="248"/>
      <c r="H47" s="73">
        <f t="shared" si="19"/>
        <v>0</v>
      </c>
      <c r="I47" s="74">
        <f>'Tabella-Z2'!H52</f>
        <v>0.03</v>
      </c>
      <c r="J47" s="251"/>
      <c r="K47" s="75">
        <f t="shared" si="20"/>
        <v>0</v>
      </c>
      <c r="L47" s="74">
        <f>'Tabella-Z2'!H52</f>
        <v>0.03</v>
      </c>
      <c r="M47" s="251"/>
      <c r="N47" s="76">
        <f t="shared" si="14"/>
        <v>0</v>
      </c>
      <c r="O47" s="77">
        <f>'Tabella-Z2'!I52</f>
        <v>0.03</v>
      </c>
      <c r="P47" s="254"/>
      <c r="Q47" s="75">
        <f t="shared" ref="Q47:Q50" si="22">IF($F47="X",R47,IF(P47="X",R47,0))</f>
        <v>0</v>
      </c>
      <c r="R47" s="74">
        <f>'Tabella-Z2'!I52</f>
        <v>0.03</v>
      </c>
      <c r="S47" s="251"/>
      <c r="T47" s="76">
        <f t="shared" si="16"/>
        <v>0</v>
      </c>
      <c r="U47" s="77">
        <f>'Tabella-Z2'!K52</f>
        <v>0.03</v>
      </c>
      <c r="V47" s="254"/>
      <c r="W47" s="75">
        <f t="shared" si="17"/>
        <v>0</v>
      </c>
      <c r="X47" s="74">
        <f>'Tabella-Z2'!K52</f>
        <v>0.03</v>
      </c>
      <c r="Y47" s="251"/>
      <c r="Z47" s="75">
        <f t="shared" si="21"/>
        <v>0</v>
      </c>
      <c r="AA47" s="78">
        <f>'Tabella-Z2'!K52</f>
        <v>0.03</v>
      </c>
    </row>
    <row r="48" spans="2:27" ht="18" customHeight="1" outlineLevel="1" x14ac:dyDescent="0.3">
      <c r="B48" s="179" t="s">
        <v>486</v>
      </c>
      <c r="C48" s="462" t="s">
        <v>487</v>
      </c>
      <c r="D48" s="462"/>
      <c r="E48" s="462"/>
      <c r="F48" s="40"/>
      <c r="G48" s="248"/>
      <c r="H48" s="73">
        <f t="shared" si="19"/>
        <v>0</v>
      </c>
      <c r="I48" s="74">
        <f>'Tabella-Z2'!H53</f>
        <v>5.0000000000000001E-3</v>
      </c>
      <c r="J48" s="251"/>
      <c r="K48" s="75">
        <f t="shared" si="20"/>
        <v>0</v>
      </c>
      <c r="L48" s="74">
        <f>'Tabella-Z2'!H53</f>
        <v>5.0000000000000001E-3</v>
      </c>
      <c r="M48" s="251"/>
      <c r="N48" s="76">
        <f t="shared" si="14"/>
        <v>0</v>
      </c>
      <c r="O48" s="77">
        <f>'Tabella-Z2'!I53</f>
        <v>5.0000000000000001E-3</v>
      </c>
      <c r="P48" s="254"/>
      <c r="Q48" s="75">
        <f t="shared" si="22"/>
        <v>0</v>
      </c>
      <c r="R48" s="74">
        <f>'Tabella-Z2'!I53</f>
        <v>5.0000000000000001E-3</v>
      </c>
      <c r="S48" s="251"/>
      <c r="T48" s="76">
        <f t="shared" si="16"/>
        <v>0</v>
      </c>
      <c r="U48" s="77">
        <f>'Tabella-Z2'!K53</f>
        <v>5.0000000000000001E-3</v>
      </c>
      <c r="V48" s="254"/>
      <c r="W48" s="75">
        <f t="shared" si="17"/>
        <v>0</v>
      </c>
      <c r="X48" s="74">
        <f>'Tabella-Z2'!K53</f>
        <v>5.0000000000000001E-3</v>
      </c>
      <c r="Y48" s="251"/>
      <c r="Z48" s="75">
        <f t="shared" si="21"/>
        <v>0</v>
      </c>
      <c r="AA48" s="78">
        <f>'Tabella-Z2'!K53</f>
        <v>5.0000000000000001E-3</v>
      </c>
    </row>
    <row r="49" spans="1:27" ht="18" customHeight="1" outlineLevel="1" x14ac:dyDescent="0.3">
      <c r="B49" s="179" t="s">
        <v>488</v>
      </c>
      <c r="C49" s="462" t="s">
        <v>489</v>
      </c>
      <c r="D49" s="462"/>
      <c r="E49" s="462"/>
      <c r="F49" s="69"/>
      <c r="G49" s="249"/>
      <c r="H49" s="73">
        <f t="shared" si="19"/>
        <v>0</v>
      </c>
      <c r="I49" s="74">
        <f>'Tabella-Z2'!H54</f>
        <v>0.01</v>
      </c>
      <c r="J49" s="251"/>
      <c r="K49" s="75">
        <f t="shared" si="20"/>
        <v>0</v>
      </c>
      <c r="L49" s="74">
        <f>'Tabella-Z2'!K54</f>
        <v>0.01</v>
      </c>
      <c r="M49" s="251"/>
      <c r="N49" s="76">
        <f t="shared" si="14"/>
        <v>0</v>
      </c>
      <c r="O49" s="77">
        <f>'Tabella-Z2'!I54</f>
        <v>0.01</v>
      </c>
      <c r="P49" s="254"/>
      <c r="Q49" s="75">
        <f t="shared" si="22"/>
        <v>0</v>
      </c>
      <c r="R49" s="74">
        <f>'Tabella-Z2'!I54</f>
        <v>0.01</v>
      </c>
      <c r="S49" s="251"/>
      <c r="T49" s="76">
        <f t="shared" si="16"/>
        <v>0</v>
      </c>
      <c r="U49" s="77">
        <f>'Tabella-Z2'!K54</f>
        <v>0.01</v>
      </c>
      <c r="V49" s="254"/>
      <c r="W49" s="75">
        <f t="shared" si="17"/>
        <v>0</v>
      </c>
      <c r="X49" s="74">
        <f>'Tabella-Z2'!K54</f>
        <v>0.01</v>
      </c>
      <c r="Y49" s="251"/>
      <c r="Z49" s="75">
        <f t="shared" si="21"/>
        <v>0</v>
      </c>
      <c r="AA49" s="78">
        <f>'Tabella-Z2'!K54</f>
        <v>0.01</v>
      </c>
    </row>
    <row r="50" spans="1:27" ht="18" customHeight="1" outlineLevel="1" x14ac:dyDescent="0.3">
      <c r="B50" s="488" t="s">
        <v>490</v>
      </c>
      <c r="C50" s="468" t="s">
        <v>491</v>
      </c>
      <c r="D50" s="180" t="s">
        <v>439</v>
      </c>
      <c r="E50" s="181">
        <v>5000000</v>
      </c>
      <c r="F50" s="491"/>
      <c r="G50" s="504"/>
      <c r="H50" s="47">
        <f t="shared" si="19"/>
        <v>0</v>
      </c>
      <c r="I50" s="56">
        <f>'Tabella-Z2'!H55</f>
        <v>0.03</v>
      </c>
      <c r="J50" s="500"/>
      <c r="K50" s="52">
        <f>IF($F50="X",L50,IF(J50="X",L50,0))</f>
        <v>0</v>
      </c>
      <c r="L50" s="56">
        <f>'Tabella-Z2'!H55</f>
        <v>0.03</v>
      </c>
      <c r="M50" s="500"/>
      <c r="N50" s="41">
        <f t="shared" si="14"/>
        <v>0</v>
      </c>
      <c r="O50" s="42">
        <f>'Tabella-Z2'!I55</f>
        <v>3.5000000000000003E-2</v>
      </c>
      <c r="P50" s="497"/>
      <c r="Q50" s="52">
        <f t="shared" si="22"/>
        <v>0</v>
      </c>
      <c r="R50" s="56">
        <f>'Tabella-Z2'!I55</f>
        <v>3.5000000000000003E-2</v>
      </c>
      <c r="S50" s="500"/>
      <c r="T50" s="41">
        <f>IF($F50="X",U50,IF(S50="X",U50,0))</f>
        <v>0</v>
      </c>
      <c r="U50" s="42">
        <f>'Tabella-Z2'!K55</f>
        <v>0.03</v>
      </c>
      <c r="V50" s="497"/>
      <c r="W50" s="52">
        <f t="shared" si="17"/>
        <v>0</v>
      </c>
      <c r="X50" s="56">
        <f>'Tabella-Z2'!K55</f>
        <v>0.03</v>
      </c>
      <c r="Y50" s="500"/>
      <c r="Z50" s="52">
        <f t="shared" si="21"/>
        <v>0</v>
      </c>
      <c r="AA50" s="43">
        <f>'Tabella-Z2'!K55</f>
        <v>0.03</v>
      </c>
    </row>
    <row r="51" spans="1:27" ht="18" customHeight="1" outlineLevel="1" x14ac:dyDescent="0.3">
      <c r="B51" s="503"/>
      <c r="C51" s="468"/>
      <c r="D51" s="183" t="s">
        <v>440</v>
      </c>
      <c r="E51" s="184">
        <v>20000000</v>
      </c>
      <c r="F51" s="492"/>
      <c r="G51" s="505"/>
      <c r="H51" s="58">
        <f>IF(AND($F$50="X",$G$4&gt;E50),I51,IF(AND($G$50="X",$G$4&gt;E50),I51,0))</f>
        <v>0</v>
      </c>
      <c r="I51" s="59">
        <f>'Tabella-Z2'!H56</f>
        <v>1.4999999999999999E-2</v>
      </c>
      <c r="J51" s="501"/>
      <c r="K51" s="60">
        <f>IF(AND($F$50="X",$J$4&gt;E50),L51,IF(AND($G$50="X",$J$4&gt;E50),L51,0))</f>
        <v>0</v>
      </c>
      <c r="L51" s="59">
        <f>'Tabella-Z2'!H56</f>
        <v>1.4999999999999999E-2</v>
      </c>
      <c r="M51" s="501"/>
      <c r="N51" s="61">
        <f>IF(AND($F$50="X",$M$4&gt;E50),O51,IF(AND($M$50="X",$M$4&gt;E50),O51,0))</f>
        <v>0</v>
      </c>
      <c r="O51" s="62">
        <f>'Tabella-Z2'!I56</f>
        <v>0.02</v>
      </c>
      <c r="P51" s="498"/>
      <c r="Q51" s="60">
        <f>IF(AND($F$50="X",$P$4&gt;E50),R51,IF(AND($M$50="X",$P$4&gt;E50),R51,0))</f>
        <v>0</v>
      </c>
      <c r="R51" s="59">
        <f>'Tabella-Z2'!I56</f>
        <v>0.02</v>
      </c>
      <c r="S51" s="501"/>
      <c r="T51" s="61">
        <f>IF(AND($F$50="X",$S$4&gt;E50),U51,IF(AND($S$50="X",$S$4&gt;E50),U51,0))</f>
        <v>0</v>
      </c>
      <c r="U51" s="62">
        <f>'Tabella-Z2'!K56</f>
        <v>1.4999999999999999E-2</v>
      </c>
      <c r="V51" s="498"/>
      <c r="W51" s="60">
        <f>IF(AND($F$50="X",$V$4&gt;E50),X51,IF(AND($V$50="X",$V$4&gt;E50),X51,0))</f>
        <v>0</v>
      </c>
      <c r="X51" s="59">
        <f>'Tabella-Z2'!K56</f>
        <v>1.4999999999999999E-2</v>
      </c>
      <c r="Y51" s="501"/>
      <c r="Z51" s="60">
        <f>IF(AND($F$50="X",$Y$4&gt;E50),AA51,IF(AND($V$50="X",$Y$4&gt;E50),AA51,0))</f>
        <v>0</v>
      </c>
      <c r="AA51" s="63">
        <f>'Tabella-Z2'!K56</f>
        <v>1.4999999999999999E-2</v>
      </c>
    </row>
    <row r="52" spans="1:27" ht="18" customHeight="1" outlineLevel="1" x14ac:dyDescent="0.3">
      <c r="B52" s="503"/>
      <c r="C52" s="468"/>
      <c r="D52" s="185" t="s">
        <v>441</v>
      </c>
      <c r="E52" s="186"/>
      <c r="F52" s="493"/>
      <c r="G52" s="506"/>
      <c r="H52" s="48">
        <f>IF(AND($F$50="X",$G$4&gt;E51),I52,IF(AND($G$50="X",$G$4&gt;E51),I52,0))</f>
        <v>0</v>
      </c>
      <c r="I52" s="57">
        <f>'Tabella-Z2'!H57</f>
        <v>5.0000000000000001E-3</v>
      </c>
      <c r="J52" s="502"/>
      <c r="K52" s="53">
        <f>IF(AND($F$50="X",$J$4&gt;E51),L52,IF(AND($G$50="X",$J$4&gt;E51),L52,0))</f>
        <v>0</v>
      </c>
      <c r="L52" s="57">
        <f>'Tabella-Z2'!H57</f>
        <v>5.0000000000000001E-3</v>
      </c>
      <c r="M52" s="502"/>
      <c r="N52" s="44">
        <f>IF(AND($F$50="X",$M$4&gt;E51),O52,IF(AND($M$50="X",$M$4&gt;E51),O52,0))</f>
        <v>0</v>
      </c>
      <c r="O52" s="45">
        <f>'Tabella-Z2'!I57</f>
        <v>8.0000000000000002E-3</v>
      </c>
      <c r="P52" s="499"/>
      <c r="Q52" s="53">
        <f>IF(AND($F$50="X",$P$4&gt;E51),R52,IF(AND($M$50="X",$P$4&gt;E51),R52,0))</f>
        <v>0</v>
      </c>
      <c r="R52" s="57">
        <f>'Tabella-Z2'!I57</f>
        <v>8.0000000000000002E-3</v>
      </c>
      <c r="S52" s="502"/>
      <c r="T52" s="44">
        <f>IF(AND($F$50="X",$S$4&gt;E51),U52,IF(AND($S$50="X",$S$4&gt;E51),U52,0))</f>
        <v>0</v>
      </c>
      <c r="U52" s="45">
        <f>'Tabella-Z2'!K57</f>
        <v>5.0000000000000001E-3</v>
      </c>
      <c r="V52" s="499"/>
      <c r="W52" s="53">
        <f>IF(AND($F$50="X",$V$4&gt;E51),X52,IF(AND($V$50="X",$V$4&gt;E51),X52,0))</f>
        <v>0</v>
      </c>
      <c r="X52" s="57">
        <f>'Tabella-Z2'!K57</f>
        <v>5.0000000000000001E-3</v>
      </c>
      <c r="Y52" s="502"/>
      <c r="Z52" s="53">
        <f>IF(AND($F$50="X",$Y$4&gt;E51),AA52,IF(AND($V$50="X",$Y$4&gt;E51),AA52,0))</f>
        <v>0</v>
      </c>
      <c r="AA52" s="46">
        <f>'Tabella-Z2'!K57</f>
        <v>5.0000000000000001E-3</v>
      </c>
    </row>
    <row r="53" spans="1:27" ht="18" customHeight="1" outlineLevel="1" x14ac:dyDescent="0.3">
      <c r="B53" s="488" t="s">
        <v>492</v>
      </c>
      <c r="C53" s="468" t="s">
        <v>493</v>
      </c>
      <c r="D53" s="180" t="s">
        <v>439</v>
      </c>
      <c r="E53" s="181">
        <v>5000000</v>
      </c>
      <c r="F53" s="491"/>
      <c r="G53" s="504"/>
      <c r="H53" s="47">
        <f>IF($F53="X",I53,IF(G53="X",I53,0))</f>
        <v>0</v>
      </c>
      <c r="I53" s="56">
        <f>'Tabella-Z2'!H58</f>
        <v>1.7999999999999999E-2</v>
      </c>
      <c r="J53" s="500"/>
      <c r="K53" s="52">
        <f>IF($F53="X",L53,IF(J53="X",L53,0))</f>
        <v>0</v>
      </c>
      <c r="L53" s="56">
        <f>'Tabella-Z2'!H58</f>
        <v>1.7999999999999999E-2</v>
      </c>
      <c r="M53" s="500"/>
      <c r="N53" s="41">
        <f t="shared" si="14"/>
        <v>0</v>
      </c>
      <c r="O53" s="42">
        <f>'Tabella-Z2'!I58</f>
        <v>0.02</v>
      </c>
      <c r="P53" s="497"/>
      <c r="Q53" s="52">
        <f>IF($F53="X",R53,IF(P53="X",R53,0))</f>
        <v>0</v>
      </c>
      <c r="R53" s="56">
        <f>'Tabella-Z2'!I58</f>
        <v>0.02</v>
      </c>
      <c r="S53" s="500"/>
      <c r="T53" s="41">
        <f>IF($F53="X",U53,IF(S53="X",U53,0))</f>
        <v>0</v>
      </c>
      <c r="U53" s="42">
        <f>'Tabella-Z2'!K58</f>
        <v>1.7999999999999999E-2</v>
      </c>
      <c r="V53" s="497"/>
      <c r="W53" s="52">
        <f t="shared" si="17"/>
        <v>0</v>
      </c>
      <c r="X53" s="56">
        <f>'Tabella-Z2'!K58</f>
        <v>1.7999999999999999E-2</v>
      </c>
      <c r="Y53" s="500"/>
      <c r="Z53" s="52">
        <f t="shared" ref="Z53" si="23">IF($F53="X",AA53,IF(Y53="X",AA53,0))</f>
        <v>0</v>
      </c>
      <c r="AA53" s="43">
        <f>'Tabella-Z2'!K58</f>
        <v>1.7999999999999999E-2</v>
      </c>
    </row>
    <row r="54" spans="1:27" ht="18" customHeight="1" outlineLevel="1" x14ac:dyDescent="0.3">
      <c r="B54" s="503"/>
      <c r="C54" s="468"/>
      <c r="D54" s="183" t="s">
        <v>440</v>
      </c>
      <c r="E54" s="184">
        <v>20000000</v>
      </c>
      <c r="F54" s="492"/>
      <c r="G54" s="505"/>
      <c r="H54" s="58">
        <f>IF(AND($F$53="X",$G$4&gt;E53),I54,IF(AND($G$53="X",$G$4&gt;E53),I54,0))</f>
        <v>0</v>
      </c>
      <c r="I54" s="59">
        <f>'Tabella-Z2'!H59</f>
        <v>8.0000000000000002E-3</v>
      </c>
      <c r="J54" s="501"/>
      <c r="K54" s="60">
        <f>IF(AND($F$53="X",$J$4&gt;E53),L54,IF(AND($G$53="X",$J$4&gt;E53),L54,0))</f>
        <v>0</v>
      </c>
      <c r="L54" s="59">
        <f>'Tabella-Z2'!H59</f>
        <v>8.0000000000000002E-3</v>
      </c>
      <c r="M54" s="501"/>
      <c r="N54" s="61">
        <f>IF(AND($F$53="X",$M$4&gt;E53),O54,IF(AND($M$53="X",$M$4&gt;E53),O54,0))</f>
        <v>0</v>
      </c>
      <c r="O54" s="62">
        <f>'Tabella-Z2'!I59</f>
        <v>0.01</v>
      </c>
      <c r="P54" s="498"/>
      <c r="Q54" s="60">
        <f>IF(AND($F$53="X",$P$4&gt;H53),R54,IF(AND($M$53="X",$P$4&gt;H53),R54,0))</f>
        <v>0</v>
      </c>
      <c r="R54" s="59">
        <f>'Tabella-Z2'!I59</f>
        <v>0.01</v>
      </c>
      <c r="S54" s="501"/>
      <c r="T54" s="61">
        <f>IF(AND($F$53="X",$S$4&gt;E53),U54,IF(AND($S$53="X",$S$4&gt;E53),U54,0))</f>
        <v>0</v>
      </c>
      <c r="U54" s="62">
        <f>'Tabella-Z2'!K59</f>
        <v>8.0000000000000002E-3</v>
      </c>
      <c r="V54" s="498"/>
      <c r="W54" s="60">
        <f>IF(AND($F$53="X",$V$4&gt;E53),X54,IF(AND($V$53="X",$V$4&gt;E53),X54,0))</f>
        <v>0</v>
      </c>
      <c r="X54" s="59">
        <f>'Tabella-Z2'!K59</f>
        <v>8.0000000000000002E-3</v>
      </c>
      <c r="Y54" s="501"/>
      <c r="Z54" s="60">
        <f>IF(AND($F$53="X",$Y$4&gt;E53),AA54,IF(AND($V$53="X",$Y$4&gt;E53),AA54,0))</f>
        <v>0</v>
      </c>
      <c r="AA54" s="63">
        <f>'Tabella-Z2'!K59</f>
        <v>8.0000000000000002E-3</v>
      </c>
    </row>
    <row r="55" spans="1:27" ht="18" customHeight="1" outlineLevel="1" x14ac:dyDescent="0.3">
      <c r="B55" s="503"/>
      <c r="C55" s="468"/>
      <c r="D55" s="185" t="s">
        <v>441</v>
      </c>
      <c r="E55" s="186"/>
      <c r="F55" s="492"/>
      <c r="G55" s="507"/>
      <c r="H55" s="48">
        <f>IF(AND($F$53="X",$G$4&gt;E54),I55,IF(AND($G$53="X",$G$4&gt;E54),I55,0))</f>
        <v>0</v>
      </c>
      <c r="I55" s="57">
        <f>'Tabella-Z2'!H60</f>
        <v>4.0000000000000001E-3</v>
      </c>
      <c r="J55" s="502"/>
      <c r="K55" s="53">
        <f>IF(AND($F$53="X",$J$4&gt;E54),L55,IF(AND($G$53="X",$J$4&gt;E54),L55,0))</f>
        <v>0</v>
      </c>
      <c r="L55" s="57">
        <f>'Tabella-Z2'!H60</f>
        <v>4.0000000000000001E-3</v>
      </c>
      <c r="M55" s="502"/>
      <c r="N55" s="44">
        <f>IF(AND($F$53="X",$M$4&gt;E54),O55,IF(AND($M$53="X",$M$4&gt;E54),O55,0))</f>
        <v>0</v>
      </c>
      <c r="O55" s="45">
        <f>'Tabella-Z2'!I60</f>
        <v>5.0000000000000001E-3</v>
      </c>
      <c r="P55" s="499"/>
      <c r="Q55" s="53">
        <f>IF(AND($F$53="X",$P$4&gt;H54),R55,IF(AND($M$53="X",$P$4&gt;H54),R55,0))</f>
        <v>0</v>
      </c>
      <c r="R55" s="57">
        <f>'Tabella-Z2'!I60</f>
        <v>5.0000000000000001E-3</v>
      </c>
      <c r="S55" s="502"/>
      <c r="T55" s="44">
        <f>IF(AND($F$53="X",$S$4&gt;E54),U55,IF(AND($S$53="X",$S$4&gt;E54),U55,0))</f>
        <v>0</v>
      </c>
      <c r="U55" s="45">
        <f>'Tabella-Z2'!K60</f>
        <v>4.0000000000000001E-3</v>
      </c>
      <c r="V55" s="499"/>
      <c r="W55" s="53">
        <f>IF(AND($F$53="X",$V$4&gt;E54),X55,IF(AND($V$53="X",$V$4&gt;E54),X55,0))</f>
        <v>0</v>
      </c>
      <c r="X55" s="57">
        <f>'Tabella-Z2'!K60</f>
        <v>4.0000000000000001E-3</v>
      </c>
      <c r="Y55" s="502"/>
      <c r="Z55" s="53">
        <f>IF(AND($F$53="X",$Y$4&gt;E54),AA55,IF(AND($V$53="X",$Y$4&gt;E54),AA55,0))</f>
        <v>0</v>
      </c>
      <c r="AA55" s="46">
        <f>'Tabella-Z2'!K60</f>
        <v>4.0000000000000001E-3</v>
      </c>
    </row>
    <row r="56" spans="1:27" ht="18" customHeight="1" outlineLevel="1" x14ac:dyDescent="0.3">
      <c r="B56" s="179" t="s">
        <v>494</v>
      </c>
      <c r="C56" s="462" t="s">
        <v>495</v>
      </c>
      <c r="D56" s="462"/>
      <c r="E56" s="462"/>
      <c r="F56" s="40"/>
      <c r="G56" s="251"/>
      <c r="H56" s="73">
        <f>IF($F56="X",I56,IF(G56="X",I56,0))</f>
        <v>0</v>
      </c>
      <c r="I56" s="74">
        <f>'Tabella-Z2'!H61</f>
        <v>0.01</v>
      </c>
      <c r="J56" s="251"/>
      <c r="K56" s="75">
        <f t="shared" ref="K56" si="24">IF($F56="X",L56,IF(J56="X",L56,0))</f>
        <v>0</v>
      </c>
      <c r="L56" s="74">
        <f>'Tabella-Z2'!H61</f>
        <v>0.01</v>
      </c>
      <c r="M56" s="251"/>
      <c r="N56" s="76">
        <f t="shared" si="14"/>
        <v>0</v>
      </c>
      <c r="O56" s="77">
        <f>'Tabella-Z2'!I61</f>
        <v>0.01</v>
      </c>
      <c r="P56" s="254"/>
      <c r="Q56" s="75">
        <f>IF($F56="X",R56,IF(P56="X",R56,0))</f>
        <v>0</v>
      </c>
      <c r="R56" s="74">
        <f>'Tabella-Z2'!I61</f>
        <v>0.01</v>
      </c>
      <c r="S56" s="251"/>
      <c r="T56" s="76">
        <f t="shared" si="16"/>
        <v>0</v>
      </c>
      <c r="U56" s="77">
        <f>'Tabella-Z2'!K61</f>
        <v>0.01</v>
      </c>
      <c r="V56" s="254"/>
      <c r="W56" s="75">
        <f t="shared" si="17"/>
        <v>0</v>
      </c>
      <c r="X56" s="74">
        <f>'Tabella-Z2'!K61</f>
        <v>0.01</v>
      </c>
      <c r="Y56" s="251"/>
      <c r="Z56" s="75">
        <f t="shared" ref="Z56" si="25">IF($F56="X",AA56,IF(Y56="X",AA56,0))</f>
        <v>0</v>
      </c>
      <c r="AA56" s="78">
        <f>'Tabella-Z2'!K61</f>
        <v>0.01</v>
      </c>
    </row>
    <row r="57" spans="1:27" ht="18" customHeight="1" outlineLevel="1" x14ac:dyDescent="0.3">
      <c r="B57" s="187" t="s">
        <v>496</v>
      </c>
      <c r="C57" s="508" t="s">
        <v>497</v>
      </c>
      <c r="D57" s="508"/>
      <c r="E57" s="508"/>
      <c r="F57" s="69"/>
      <c r="G57" s="252"/>
      <c r="H57" s="79">
        <f>IF($F57="X",I57,IF(G57="X",I57,0))</f>
        <v>0</v>
      </c>
      <c r="I57" s="80">
        <f>'Tabella-Z2'!H62</f>
        <v>0.06</v>
      </c>
      <c r="J57" s="253"/>
      <c r="K57" s="81">
        <f>IF($F57="X",L57,IF(J57="X",L57,0))</f>
        <v>0</v>
      </c>
      <c r="L57" s="80">
        <f>'Tabella-Z2'!H62</f>
        <v>0.06</v>
      </c>
      <c r="M57" s="253"/>
      <c r="N57" s="82">
        <f t="shared" si="14"/>
        <v>0</v>
      </c>
      <c r="O57" s="83">
        <f>'Tabella-Z2'!I62</f>
        <v>0.06</v>
      </c>
      <c r="P57" s="255"/>
      <c r="Q57" s="81">
        <f>IF($F57="X",R57,IF(P57="X",R57,0))</f>
        <v>0</v>
      </c>
      <c r="R57" s="80">
        <f>'Tabella-Z2'!I62</f>
        <v>0.06</v>
      </c>
      <c r="S57" s="253"/>
      <c r="T57" s="82">
        <f t="shared" si="16"/>
        <v>0</v>
      </c>
      <c r="U57" s="83">
        <f>'Tabella-Z2'!K62</f>
        <v>0.06</v>
      </c>
      <c r="V57" s="255"/>
      <c r="W57" s="81">
        <f t="shared" si="17"/>
        <v>0</v>
      </c>
      <c r="X57" s="80">
        <f>'Tabella-Z2'!K62</f>
        <v>0.06</v>
      </c>
      <c r="Y57" s="253"/>
      <c r="Z57" s="81">
        <f>IF($F57="X",AA57,IF(Y57="X",AA57,0))</f>
        <v>0</v>
      </c>
      <c r="AA57" s="84">
        <f>'Tabella-Z2'!K62</f>
        <v>0.06</v>
      </c>
    </row>
    <row r="58" spans="1:27" ht="18" customHeight="1" outlineLevel="1" x14ac:dyDescent="0.3">
      <c r="B58" s="509" t="s">
        <v>694</v>
      </c>
      <c r="C58" s="509"/>
      <c r="D58" s="509"/>
      <c r="E58" s="101" t="s">
        <v>2</v>
      </c>
      <c r="F58" s="101"/>
      <c r="G58" s="102"/>
      <c r="H58" s="102">
        <f>SUM(H29:H38,H45:H49,H56:H57)</f>
        <v>4.4999999999999998E-2</v>
      </c>
      <c r="I58" s="102">
        <f>H58</f>
        <v>4.4999999999999998E-2</v>
      </c>
      <c r="J58" s="102"/>
      <c r="K58" s="102">
        <f>SUM(K29:K38,K45:K49,K56:K57)</f>
        <v>4.4999999999999998E-2</v>
      </c>
      <c r="L58" s="102">
        <f>K58</f>
        <v>4.4999999999999998E-2</v>
      </c>
      <c r="M58" s="102"/>
      <c r="N58" s="102">
        <f>SUM(N29:N38,N45:N49,N56:N57)</f>
        <v>4.4999999999999998E-2</v>
      </c>
      <c r="O58" s="102">
        <f>N58</f>
        <v>4.4999999999999998E-2</v>
      </c>
      <c r="P58" s="102"/>
      <c r="Q58" s="102">
        <f>SUM(Q29:Q38,Q45:Q49,Q56:Q57)</f>
        <v>4.4999999999999998E-2</v>
      </c>
      <c r="R58" s="102">
        <f>Q58</f>
        <v>4.4999999999999998E-2</v>
      </c>
      <c r="S58" s="102"/>
      <c r="T58" s="102">
        <f>SUM(T29:T38,T45:T49,T56:T57)</f>
        <v>4.4999999999999998E-2</v>
      </c>
      <c r="U58" s="102">
        <f>T58</f>
        <v>4.4999999999999998E-2</v>
      </c>
      <c r="V58" s="102"/>
      <c r="W58" s="102">
        <f>SUM(W29:W38,W45:W49,W56:W57)</f>
        <v>4.4999999999999998E-2</v>
      </c>
      <c r="X58" s="102">
        <f>W58</f>
        <v>4.4999999999999998E-2</v>
      </c>
      <c r="Y58" s="102"/>
      <c r="Z58" s="102">
        <f>SUM(Z29:Z38,Z45:Z49,Z56:Z57)</f>
        <v>4.4999999999999998E-2</v>
      </c>
      <c r="AA58" s="102">
        <f>Z58</f>
        <v>4.4999999999999998E-2</v>
      </c>
    </row>
    <row r="59" spans="1:27" ht="12.75" customHeight="1" outlineLevel="1" thickBot="1" x14ac:dyDescent="0.35">
      <c r="B59" s="475" t="s">
        <v>7</v>
      </c>
      <c r="C59" s="475"/>
      <c r="D59" s="475"/>
      <c r="E59" s="112" t="s">
        <v>3</v>
      </c>
      <c r="F59" s="112"/>
      <c r="G59" s="469">
        <f>I58*G7*G5*G4+G5*G7*SUM(H189:H194,H196:H198,H200:H202)</f>
        <v>0</v>
      </c>
      <c r="H59" s="470"/>
      <c r="I59" s="470"/>
      <c r="J59" s="469">
        <f>L58*J7*J5*J4+J5*J7*SUM(K189:K194,K196:K198,K200:K202)</f>
        <v>0</v>
      </c>
      <c r="K59" s="470"/>
      <c r="L59" s="470"/>
      <c r="M59" s="469">
        <f>O58*M7*M5*M4+M5*M7*SUM(N189:N194,N196:N198,N200:N202)</f>
        <v>2165.7638577128996</v>
      </c>
      <c r="N59" s="470"/>
      <c r="O59" s="470"/>
      <c r="P59" s="469">
        <f>R58*P7*P5*P4+P5*P7*SUM(Q189:Q194,Q196:Q198,Q200:Q202)</f>
        <v>0</v>
      </c>
      <c r="Q59" s="470"/>
      <c r="R59" s="470"/>
      <c r="S59" s="469">
        <f>U58*S7*S5*S4+S5*S7*SUM(T189:T194,T196:T198,T200:T202)</f>
        <v>0</v>
      </c>
      <c r="T59" s="470"/>
      <c r="U59" s="470"/>
      <c r="V59" s="469">
        <f>X58*V7*V5*V4+V5*V7*SUM(W189:W194,W196:W198,W200:W202)</f>
        <v>0</v>
      </c>
      <c r="W59" s="470"/>
      <c r="X59" s="470"/>
      <c r="Y59" s="469">
        <f>AA58*Y7*Y5*Y4+Y5*Y7*SUM(Z189:Z194,Z196:Z198,Z200:Z202)</f>
        <v>0</v>
      </c>
      <c r="Z59" s="470"/>
      <c r="AA59" s="470"/>
    </row>
    <row r="60" spans="1:27" ht="24" customHeight="1" outlineLevel="1" thickBot="1" x14ac:dyDescent="0.35">
      <c r="A60" s="177"/>
      <c r="B60" s="471" t="s">
        <v>605</v>
      </c>
      <c r="C60" s="472"/>
      <c r="D60" s="472"/>
      <c r="E60" s="472"/>
      <c r="F60" s="473"/>
      <c r="G60" s="477">
        <f>SUM(G59:AA59)</f>
        <v>2165.7638577128996</v>
      </c>
      <c r="H60" s="478"/>
      <c r="I60" s="478"/>
      <c r="J60" s="478"/>
      <c r="K60" s="478"/>
      <c r="L60" s="478"/>
      <c r="M60" s="478"/>
      <c r="N60" s="478"/>
      <c r="O60" s="478"/>
      <c r="P60" s="478"/>
      <c r="Q60" s="478"/>
      <c r="R60" s="478"/>
      <c r="S60" s="478"/>
      <c r="T60" s="478"/>
      <c r="U60" s="478"/>
      <c r="V60" s="478"/>
      <c r="W60" s="478"/>
      <c r="X60" s="478"/>
      <c r="Y60" s="478"/>
      <c r="Z60" s="478"/>
      <c r="AA60" s="479"/>
    </row>
    <row r="61" spans="1:27" ht="15.75" customHeight="1" x14ac:dyDescent="0.3">
      <c r="A61" s="177"/>
      <c r="B61" s="14"/>
      <c r="C61" s="14"/>
      <c r="D61" s="15"/>
      <c r="E61" s="16"/>
      <c r="F61" s="16"/>
      <c r="G61" s="17"/>
      <c r="H61" s="17"/>
      <c r="I61" s="17"/>
      <c r="J61" s="17"/>
      <c r="K61" s="17"/>
      <c r="L61" s="17"/>
      <c r="M61" s="17"/>
      <c r="N61" s="17"/>
      <c r="O61" s="17"/>
      <c r="P61" s="17"/>
      <c r="Q61" s="17"/>
      <c r="R61" s="17"/>
      <c r="S61" s="17"/>
      <c r="T61" s="17"/>
      <c r="U61" s="17"/>
      <c r="V61" s="17"/>
      <c r="W61" s="17"/>
      <c r="X61" s="17"/>
      <c r="Y61" s="17"/>
      <c r="Z61" s="17"/>
      <c r="AA61" s="17"/>
    </row>
    <row r="62" spans="1:27" ht="18" customHeight="1" outlineLevel="1" x14ac:dyDescent="0.3">
      <c r="A62" s="177"/>
      <c r="B62" s="188" t="s">
        <v>668</v>
      </c>
      <c r="C62" s="510" t="s">
        <v>665</v>
      </c>
      <c r="D62" s="480"/>
      <c r="E62" s="480"/>
      <c r="F62" s="480"/>
      <c r="G62" s="480"/>
      <c r="H62" s="480"/>
      <c r="I62" s="480"/>
      <c r="J62" s="480"/>
      <c r="K62" s="480"/>
      <c r="L62" s="480"/>
      <c r="M62" s="480"/>
      <c r="N62" s="480"/>
      <c r="O62" s="480"/>
      <c r="P62" s="480"/>
      <c r="Q62" s="480"/>
      <c r="R62" s="480"/>
      <c r="S62" s="480"/>
      <c r="T62" s="480"/>
      <c r="U62" s="480"/>
      <c r="V62" s="480"/>
      <c r="W62" s="480"/>
      <c r="X62" s="480"/>
      <c r="Y62" s="480"/>
      <c r="Z62" s="480"/>
      <c r="AA62" s="480"/>
    </row>
    <row r="63" spans="1:27" ht="24.9" customHeight="1" outlineLevel="1" x14ac:dyDescent="0.3">
      <c r="A63" s="166"/>
      <c r="B63" s="179" t="s">
        <v>498</v>
      </c>
      <c r="C63" s="462" t="s">
        <v>499</v>
      </c>
      <c r="D63" s="462"/>
      <c r="E63" s="462"/>
      <c r="F63" s="40"/>
      <c r="G63" s="256"/>
      <c r="H63" s="76">
        <f t="shared" ref="H63:H75" si="26">IF($F63="X",I63,IF(G63="X",I63,0))</f>
        <v>0</v>
      </c>
      <c r="I63" s="74">
        <f>'Tabella-Z2'!H70</f>
        <v>0.23</v>
      </c>
      <c r="J63" s="251"/>
      <c r="K63" s="76">
        <f t="shared" ref="K63:K74" si="27">IF($F63="X",L63,IF(J63="X",L63,0))</f>
        <v>0</v>
      </c>
      <c r="L63" s="77">
        <f>'Tabella-Z2'!H70</f>
        <v>0.23</v>
      </c>
      <c r="M63" s="254"/>
      <c r="N63" s="75">
        <f t="shared" ref="N63:N75" si="28">IF($F63="X",O63,IF(M63="X",O63,0))</f>
        <v>0</v>
      </c>
      <c r="O63" s="74">
        <f>'Tabella-Z2'!I70</f>
        <v>0.18</v>
      </c>
      <c r="P63" s="251"/>
      <c r="Q63" s="76">
        <f t="shared" ref="Q63:Q74" si="29">IF($F63="X",R63,IF(P63="X",R63,0))</f>
        <v>0</v>
      </c>
      <c r="R63" s="76">
        <f>'Tabella-Z2'!I70</f>
        <v>0.18</v>
      </c>
      <c r="S63" s="260"/>
      <c r="T63" s="76">
        <f t="shared" ref="T63:T74" si="30">IF($F63="X",U63,IF(S63="X",U63,0))</f>
        <v>0</v>
      </c>
      <c r="U63" s="74">
        <f>IF(S6="",0,IF(VLOOKUP($S$6,'Tabella-Z1'!K33:M45,3)="A",'Tabella-Z2'!K70,'Tabella-Z2'!L70))</f>
        <v>0.16</v>
      </c>
      <c r="V63" s="260"/>
      <c r="W63" s="76">
        <f t="shared" ref="W63:W74" si="31">IF($F63="X",X63,IF(V63="X",X63,0))</f>
        <v>0</v>
      </c>
      <c r="X63" s="74">
        <f>IF(V6="",0,IF(VLOOKUP($V$6,'Tabella-Z1'!K33:M45,3)="A",'Tabella-Z2'!K70,'Tabella-Z2'!L70))</f>
        <v>0.16</v>
      </c>
      <c r="Y63" s="260"/>
      <c r="Z63" s="76">
        <f t="shared" ref="Z63:Z74" si="32">IF($F63="X",AA63,IF(Y63="X",AA63,0))</f>
        <v>0</v>
      </c>
      <c r="AA63" s="78">
        <f>IF(Y6="",0,IF(VLOOKUP($V$6,'Tabella-Z1'!K33:P45,3)="A",'Tabella-Z2'!K70,'Tabella-Z2'!L70))</f>
        <v>0.16</v>
      </c>
    </row>
    <row r="64" spans="1:27" ht="18" customHeight="1" outlineLevel="1" x14ac:dyDescent="0.3">
      <c r="A64" s="166"/>
      <c r="B64" s="179" t="s">
        <v>500</v>
      </c>
      <c r="C64" s="462" t="s">
        <v>501</v>
      </c>
      <c r="D64" s="462"/>
      <c r="E64" s="462"/>
      <c r="F64" s="40"/>
      <c r="G64" s="256"/>
      <c r="H64" s="76">
        <f t="shared" si="26"/>
        <v>0</v>
      </c>
      <c r="I64" s="74">
        <f>'Tabella-Z2'!H71</f>
        <v>0.04</v>
      </c>
      <c r="J64" s="251"/>
      <c r="K64" s="76">
        <f t="shared" si="27"/>
        <v>0</v>
      </c>
      <c r="L64" s="77">
        <f>'Tabella-Z2'!H71</f>
        <v>0.04</v>
      </c>
      <c r="M64" s="254"/>
      <c r="N64" s="75">
        <f t="shared" si="28"/>
        <v>0</v>
      </c>
      <c r="O64" s="74">
        <f>'Tabella-Z2'!I71</f>
        <v>0.04</v>
      </c>
      <c r="P64" s="251"/>
      <c r="Q64" s="76">
        <f t="shared" si="29"/>
        <v>0</v>
      </c>
      <c r="R64" s="76">
        <f>'Tabella-Z2'!I71</f>
        <v>0.04</v>
      </c>
      <c r="S64" s="260"/>
      <c r="T64" s="76">
        <f t="shared" si="30"/>
        <v>0</v>
      </c>
      <c r="U64" s="74">
        <f>'Tabella-Z2'!K71</f>
        <v>0.04</v>
      </c>
      <c r="V64" s="260"/>
      <c r="W64" s="76">
        <f t="shared" si="31"/>
        <v>0</v>
      </c>
      <c r="X64" s="74">
        <f>'Tabella-Z2'!K71</f>
        <v>0.04</v>
      </c>
      <c r="Y64" s="260"/>
      <c r="Z64" s="76">
        <f t="shared" si="32"/>
        <v>0</v>
      </c>
      <c r="AA64" s="78">
        <f>'Tabella-Z2'!K71</f>
        <v>0.04</v>
      </c>
    </row>
    <row r="65" spans="1:27" ht="18" customHeight="1" outlineLevel="1" x14ac:dyDescent="0.3">
      <c r="A65" s="166"/>
      <c r="B65" s="179" t="s">
        <v>502</v>
      </c>
      <c r="C65" s="462" t="s">
        <v>503</v>
      </c>
      <c r="D65" s="462"/>
      <c r="E65" s="462"/>
      <c r="F65" s="40"/>
      <c r="G65" s="256"/>
      <c r="H65" s="76">
        <f t="shared" si="26"/>
        <v>0</v>
      </c>
      <c r="I65" s="74">
        <f>'Tabella-Z2'!H72</f>
        <v>0.01</v>
      </c>
      <c r="J65" s="251"/>
      <c r="K65" s="76">
        <f t="shared" si="27"/>
        <v>0</v>
      </c>
      <c r="L65" s="77">
        <f>'Tabella-Z2'!H72</f>
        <v>0.01</v>
      </c>
      <c r="M65" s="254"/>
      <c r="N65" s="75">
        <f t="shared" si="28"/>
        <v>0</v>
      </c>
      <c r="O65" s="74">
        <f>'Tabella-Z2'!I72</f>
        <v>0.01</v>
      </c>
      <c r="P65" s="251"/>
      <c r="Q65" s="76">
        <f t="shared" si="29"/>
        <v>0</v>
      </c>
      <c r="R65" s="76">
        <f>'Tabella-Z2'!I72</f>
        <v>0.01</v>
      </c>
      <c r="S65" s="260"/>
      <c r="T65" s="76">
        <f t="shared" si="30"/>
        <v>0</v>
      </c>
      <c r="U65" s="74">
        <f>'Tabella-Z2'!K72</f>
        <v>0.01</v>
      </c>
      <c r="V65" s="260"/>
      <c r="W65" s="76">
        <f t="shared" si="31"/>
        <v>0</v>
      </c>
      <c r="X65" s="74">
        <f>'Tabella-Z2'!K72</f>
        <v>0.01</v>
      </c>
      <c r="Y65" s="260"/>
      <c r="Z65" s="76">
        <f t="shared" si="32"/>
        <v>0</v>
      </c>
      <c r="AA65" s="78">
        <f>'Tabella-Z2'!K72</f>
        <v>0.01</v>
      </c>
    </row>
    <row r="66" spans="1:27" ht="18" customHeight="1" outlineLevel="1" x14ac:dyDescent="0.3">
      <c r="A66" s="166"/>
      <c r="B66" s="179" t="s">
        <v>504</v>
      </c>
      <c r="C66" s="462" t="s">
        <v>505</v>
      </c>
      <c r="D66" s="462"/>
      <c r="E66" s="462"/>
      <c r="F66" s="40"/>
      <c r="G66" s="256"/>
      <c r="H66" s="76">
        <f t="shared" si="26"/>
        <v>0</v>
      </c>
      <c r="I66" s="74">
        <f>'Tabella-Z2'!H73</f>
        <v>0.04</v>
      </c>
      <c r="J66" s="251"/>
      <c r="K66" s="76">
        <f t="shared" si="27"/>
        <v>0</v>
      </c>
      <c r="L66" s="77">
        <f>'Tabella-Z2'!H73</f>
        <v>0.04</v>
      </c>
      <c r="M66" s="254"/>
      <c r="N66" s="75">
        <f t="shared" si="28"/>
        <v>0</v>
      </c>
      <c r="O66" s="74">
        <f>'Tabella-Z2'!I73</f>
        <v>0.04</v>
      </c>
      <c r="P66" s="251"/>
      <c r="Q66" s="76">
        <f t="shared" si="29"/>
        <v>0</v>
      </c>
      <c r="R66" s="76">
        <f>'Tabella-Z2'!I73</f>
        <v>0.04</v>
      </c>
      <c r="S66" s="260"/>
      <c r="T66" s="76">
        <f t="shared" si="30"/>
        <v>0</v>
      </c>
      <c r="U66" s="74">
        <f>'Tabella-Z2'!K73</f>
        <v>0.04</v>
      </c>
      <c r="V66" s="260"/>
      <c r="W66" s="76">
        <f t="shared" si="31"/>
        <v>0</v>
      </c>
      <c r="X66" s="74">
        <f>'Tabella-Z2'!K73</f>
        <v>0.04</v>
      </c>
      <c r="Y66" s="260"/>
      <c r="Z66" s="76">
        <f t="shared" si="32"/>
        <v>0</v>
      </c>
      <c r="AA66" s="78">
        <f>'Tabella-Z2'!K73</f>
        <v>0.04</v>
      </c>
    </row>
    <row r="67" spans="1:27" ht="18.75" customHeight="1" outlineLevel="1" x14ac:dyDescent="0.3">
      <c r="A67" s="166"/>
      <c r="B67" s="179" t="s">
        <v>506</v>
      </c>
      <c r="C67" s="462" t="s">
        <v>507</v>
      </c>
      <c r="D67" s="462"/>
      <c r="E67" s="462"/>
      <c r="F67" s="40"/>
      <c r="G67" s="256"/>
      <c r="H67" s="76">
        <f t="shared" si="26"/>
        <v>0</v>
      </c>
      <c r="I67" s="74">
        <f>'Tabella-Z2'!H74</f>
        <v>7.0000000000000007E-2</v>
      </c>
      <c r="J67" s="251"/>
      <c r="K67" s="76">
        <f t="shared" si="27"/>
        <v>0</v>
      </c>
      <c r="L67" s="77">
        <f>'Tabella-Z2'!H74</f>
        <v>7.0000000000000007E-2</v>
      </c>
      <c r="M67" s="254"/>
      <c r="N67" s="75">
        <f t="shared" si="28"/>
        <v>0</v>
      </c>
      <c r="O67" s="74">
        <f>'Tabella-Z2'!I74</f>
        <v>0.04</v>
      </c>
      <c r="P67" s="251"/>
      <c r="Q67" s="76">
        <f t="shared" si="29"/>
        <v>0</v>
      </c>
      <c r="R67" s="76">
        <f>'Tabella-Z2'!I74</f>
        <v>0.04</v>
      </c>
      <c r="S67" s="260"/>
      <c r="T67" s="76">
        <f t="shared" si="30"/>
        <v>0</v>
      </c>
      <c r="U67" s="74">
        <f>'Tabella-Z2'!K74</f>
        <v>7.0000000000000007E-2</v>
      </c>
      <c r="V67" s="260"/>
      <c r="W67" s="76">
        <f t="shared" si="31"/>
        <v>0</v>
      </c>
      <c r="X67" s="74">
        <f>'Tabella-Z2'!K74</f>
        <v>7.0000000000000007E-2</v>
      </c>
      <c r="Y67" s="260"/>
      <c r="Z67" s="76">
        <f t="shared" si="32"/>
        <v>0</v>
      </c>
      <c r="AA67" s="78">
        <f>'Tabella-Z2'!K74</f>
        <v>7.0000000000000007E-2</v>
      </c>
    </row>
    <row r="68" spans="1:27" ht="18.75" customHeight="1" outlineLevel="1" x14ac:dyDescent="0.3">
      <c r="A68" s="166"/>
      <c r="B68" s="179" t="s">
        <v>508</v>
      </c>
      <c r="C68" s="462" t="s">
        <v>484</v>
      </c>
      <c r="D68" s="462"/>
      <c r="E68" s="462"/>
      <c r="F68" s="40"/>
      <c r="G68" s="256"/>
      <c r="H68" s="76">
        <f t="shared" si="26"/>
        <v>0</v>
      </c>
      <c r="I68" s="74">
        <f>'Tabella-Z2'!H75</f>
        <v>0.03</v>
      </c>
      <c r="J68" s="251"/>
      <c r="K68" s="76">
        <f t="shared" si="27"/>
        <v>0</v>
      </c>
      <c r="L68" s="77">
        <f>'Tabella-Z2'!H75</f>
        <v>0.03</v>
      </c>
      <c r="M68" s="254"/>
      <c r="N68" s="75">
        <f t="shared" si="28"/>
        <v>0</v>
      </c>
      <c r="O68" s="74">
        <f>'Tabella-Z2'!I75</f>
        <v>0.03</v>
      </c>
      <c r="P68" s="251"/>
      <c r="Q68" s="76">
        <f t="shared" si="29"/>
        <v>0</v>
      </c>
      <c r="R68" s="76">
        <f>'Tabella-Z2'!I75</f>
        <v>0.03</v>
      </c>
      <c r="S68" s="260"/>
      <c r="T68" s="76">
        <f t="shared" si="30"/>
        <v>0</v>
      </c>
      <c r="U68" s="74">
        <f>'Tabella-Z2'!K75</f>
        <v>0.01</v>
      </c>
      <c r="V68" s="260"/>
      <c r="W68" s="76">
        <f t="shared" si="31"/>
        <v>0</v>
      </c>
      <c r="X68" s="74">
        <f>'Tabella-Z2'!K75</f>
        <v>0.01</v>
      </c>
      <c r="Y68" s="260"/>
      <c r="Z68" s="76">
        <f t="shared" si="32"/>
        <v>0</v>
      </c>
      <c r="AA68" s="78">
        <f>'Tabella-Z2'!K75</f>
        <v>0.01</v>
      </c>
    </row>
    <row r="69" spans="1:27" ht="18" customHeight="1" outlineLevel="1" x14ac:dyDescent="0.3">
      <c r="A69" s="166"/>
      <c r="B69" s="179" t="s">
        <v>509</v>
      </c>
      <c r="C69" s="462" t="s">
        <v>510</v>
      </c>
      <c r="D69" s="462"/>
      <c r="E69" s="462"/>
      <c r="F69" s="40"/>
      <c r="G69" s="256"/>
      <c r="H69" s="76">
        <f t="shared" si="26"/>
        <v>0</v>
      </c>
      <c r="I69" s="74">
        <f>'Tabella-Z2'!H76</f>
        <v>0.02</v>
      </c>
      <c r="J69" s="251"/>
      <c r="K69" s="76">
        <f t="shared" si="27"/>
        <v>0</v>
      </c>
      <c r="L69" s="77">
        <f>'Tabella-Z2'!H76</f>
        <v>0.02</v>
      </c>
      <c r="M69" s="254"/>
      <c r="N69" s="75">
        <f t="shared" si="28"/>
        <v>0</v>
      </c>
      <c r="O69" s="74">
        <f>'Tabella-Z2'!I76</f>
        <v>0.02</v>
      </c>
      <c r="P69" s="251"/>
      <c r="Q69" s="76">
        <f t="shared" si="29"/>
        <v>0</v>
      </c>
      <c r="R69" s="76">
        <f>'Tabella-Z2'!I76</f>
        <v>0.02</v>
      </c>
      <c r="S69" s="260"/>
      <c r="T69" s="76">
        <f t="shared" si="30"/>
        <v>0</v>
      </c>
      <c r="U69" s="74">
        <f>'Tabella-Z2'!K76</f>
        <v>0.02</v>
      </c>
      <c r="V69" s="260"/>
      <c r="W69" s="76">
        <f t="shared" si="31"/>
        <v>0</v>
      </c>
      <c r="X69" s="74">
        <f>'Tabella-Z2'!K76</f>
        <v>0.02</v>
      </c>
      <c r="Y69" s="260"/>
      <c r="Z69" s="76">
        <f t="shared" si="32"/>
        <v>0</v>
      </c>
      <c r="AA69" s="78">
        <f>'Tabella-Z2'!K76</f>
        <v>0.02</v>
      </c>
    </row>
    <row r="70" spans="1:27" ht="18" customHeight="1" outlineLevel="1" x14ac:dyDescent="0.3">
      <c r="A70" s="166"/>
      <c r="B70" s="179" t="s">
        <v>511</v>
      </c>
      <c r="C70" s="462" t="s">
        <v>319</v>
      </c>
      <c r="D70" s="476"/>
      <c r="E70" s="476"/>
      <c r="F70" s="40"/>
      <c r="G70" s="256"/>
      <c r="H70" s="76">
        <f t="shared" si="26"/>
        <v>0</v>
      </c>
      <c r="I70" s="74">
        <f>'Tabella-Z2'!H77</f>
        <v>7.0000000000000007E-2</v>
      </c>
      <c r="J70" s="251"/>
      <c r="K70" s="76">
        <f t="shared" si="27"/>
        <v>0</v>
      </c>
      <c r="L70" s="77">
        <f>'Tabella-Z2'!H77</f>
        <v>7.0000000000000007E-2</v>
      </c>
      <c r="M70" s="254"/>
      <c r="N70" s="75">
        <f t="shared" si="28"/>
        <v>0</v>
      </c>
      <c r="O70" s="74">
        <f>'Tabella-Z2'!I77</f>
        <v>7.0000000000000007E-2</v>
      </c>
      <c r="P70" s="251"/>
      <c r="Q70" s="76">
        <f t="shared" si="29"/>
        <v>0</v>
      </c>
      <c r="R70" s="76">
        <f>'Tabella-Z2'!I77</f>
        <v>7.0000000000000007E-2</v>
      </c>
      <c r="S70" s="260"/>
      <c r="T70" s="76">
        <f t="shared" si="30"/>
        <v>0</v>
      </c>
      <c r="U70" s="74">
        <f>'Tabella-Z2'!K77</f>
        <v>0.08</v>
      </c>
      <c r="V70" s="260"/>
      <c r="W70" s="76">
        <f t="shared" si="31"/>
        <v>0</v>
      </c>
      <c r="X70" s="74">
        <f>'Tabella-Z2'!K77</f>
        <v>0.08</v>
      </c>
      <c r="Y70" s="260"/>
      <c r="Z70" s="76">
        <f t="shared" si="32"/>
        <v>0</v>
      </c>
      <c r="AA70" s="78">
        <f>'Tabella-Z2'!K77</f>
        <v>0.08</v>
      </c>
    </row>
    <row r="71" spans="1:27" ht="18" customHeight="1" outlineLevel="1" x14ac:dyDescent="0.3">
      <c r="A71" s="166"/>
      <c r="B71" s="179" t="s">
        <v>512</v>
      </c>
      <c r="C71" s="462" t="s">
        <v>471</v>
      </c>
      <c r="D71" s="462"/>
      <c r="E71" s="462"/>
      <c r="F71" s="40" t="s">
        <v>713</v>
      </c>
      <c r="G71" s="256"/>
      <c r="H71" s="76">
        <f t="shared" si="26"/>
        <v>0.06</v>
      </c>
      <c r="I71" s="74">
        <f>'Tabella-Z2'!H78</f>
        <v>0.06</v>
      </c>
      <c r="J71" s="251"/>
      <c r="K71" s="76">
        <f t="shared" si="27"/>
        <v>0.06</v>
      </c>
      <c r="L71" s="77">
        <f>'Tabella-Z2'!H78</f>
        <v>0.06</v>
      </c>
      <c r="M71" s="254"/>
      <c r="N71" s="75">
        <f t="shared" si="28"/>
        <v>0.06</v>
      </c>
      <c r="O71" s="74">
        <f>'Tabella-Z2'!I78</f>
        <v>0.06</v>
      </c>
      <c r="P71" s="251"/>
      <c r="Q71" s="76">
        <f t="shared" si="29"/>
        <v>0.06</v>
      </c>
      <c r="R71" s="76">
        <f>'Tabella-Z2'!I78</f>
        <v>0.06</v>
      </c>
      <c r="S71" s="260"/>
      <c r="T71" s="76">
        <f t="shared" si="30"/>
        <v>0.06</v>
      </c>
      <c r="U71" s="74">
        <f>'Tabella-Z2'!K78</f>
        <v>0.06</v>
      </c>
      <c r="V71" s="260"/>
      <c r="W71" s="76">
        <f t="shared" si="31"/>
        <v>0.06</v>
      </c>
      <c r="X71" s="74">
        <f>'Tabella-Z2'!K78</f>
        <v>0.06</v>
      </c>
      <c r="Y71" s="260"/>
      <c r="Z71" s="76">
        <f t="shared" si="32"/>
        <v>0.06</v>
      </c>
      <c r="AA71" s="78">
        <f>'Tabella-Z2'!K78</f>
        <v>0.06</v>
      </c>
    </row>
    <row r="72" spans="1:27" ht="18" customHeight="1" outlineLevel="1" x14ac:dyDescent="0.3">
      <c r="A72" s="166"/>
      <c r="B72" s="179" t="s">
        <v>513</v>
      </c>
      <c r="C72" s="462" t="s">
        <v>473</v>
      </c>
      <c r="D72" s="462"/>
      <c r="E72" s="462"/>
      <c r="F72" s="40"/>
      <c r="G72" s="256"/>
      <c r="H72" s="76">
        <f t="shared" si="26"/>
        <v>0</v>
      </c>
      <c r="I72" s="74">
        <f>'Tabella-Z2'!H79</f>
        <v>0.03</v>
      </c>
      <c r="J72" s="251"/>
      <c r="K72" s="76">
        <f t="shared" si="27"/>
        <v>0</v>
      </c>
      <c r="L72" s="77">
        <f>'Tabella-Z2'!H79</f>
        <v>0.03</v>
      </c>
      <c r="M72" s="254"/>
      <c r="N72" s="75">
        <f t="shared" si="28"/>
        <v>0</v>
      </c>
      <c r="O72" s="74">
        <f>'Tabella-Z2'!I79</f>
        <v>0.03</v>
      </c>
      <c r="P72" s="251"/>
      <c r="Q72" s="76">
        <f t="shared" si="29"/>
        <v>0</v>
      </c>
      <c r="R72" s="76">
        <f>'Tabella-Z2'!I79</f>
        <v>0.03</v>
      </c>
      <c r="S72" s="260"/>
      <c r="T72" s="76">
        <f t="shared" si="30"/>
        <v>0</v>
      </c>
      <c r="U72" s="74">
        <f>'Tabella-Z2'!K79</f>
        <v>0.03</v>
      </c>
      <c r="V72" s="260"/>
      <c r="W72" s="76">
        <f t="shared" si="31"/>
        <v>0</v>
      </c>
      <c r="X72" s="74">
        <f>'Tabella-Z2'!K79</f>
        <v>0.03</v>
      </c>
      <c r="Y72" s="260"/>
      <c r="Z72" s="76">
        <f t="shared" si="32"/>
        <v>0</v>
      </c>
      <c r="AA72" s="78">
        <f>'Tabella-Z2'!K79</f>
        <v>0.03</v>
      </c>
    </row>
    <row r="73" spans="1:27" ht="18" customHeight="1" outlineLevel="1" x14ac:dyDescent="0.3">
      <c r="A73" s="166"/>
      <c r="B73" s="179" t="s">
        <v>514</v>
      </c>
      <c r="C73" s="462" t="s">
        <v>475</v>
      </c>
      <c r="D73" s="462"/>
      <c r="E73" s="462"/>
      <c r="F73" s="40"/>
      <c r="G73" s="256"/>
      <c r="H73" s="76">
        <f t="shared" si="26"/>
        <v>0</v>
      </c>
      <c r="I73" s="74">
        <f>'Tabella-Z2'!H80</f>
        <v>0.03</v>
      </c>
      <c r="J73" s="251"/>
      <c r="K73" s="76">
        <f t="shared" si="27"/>
        <v>0</v>
      </c>
      <c r="L73" s="77">
        <f>'Tabella-Z2'!H80</f>
        <v>0.03</v>
      </c>
      <c r="M73" s="254"/>
      <c r="N73" s="75">
        <f t="shared" si="28"/>
        <v>0</v>
      </c>
      <c r="O73" s="74">
        <f>'Tabella-Z2'!I80</f>
        <v>0.03</v>
      </c>
      <c r="P73" s="251"/>
      <c r="Q73" s="76">
        <f t="shared" si="29"/>
        <v>0</v>
      </c>
      <c r="R73" s="76">
        <f>'Tabella-Z2'!I80</f>
        <v>0.03</v>
      </c>
      <c r="S73" s="260"/>
      <c r="T73" s="76">
        <f t="shared" si="30"/>
        <v>0</v>
      </c>
      <c r="U73" s="74">
        <f>'Tabella-Z2'!K80</f>
        <v>0.03</v>
      </c>
      <c r="V73" s="260"/>
      <c r="W73" s="76">
        <f t="shared" si="31"/>
        <v>0</v>
      </c>
      <c r="X73" s="74">
        <f>'Tabella-Z2'!K80</f>
        <v>0.03</v>
      </c>
      <c r="Y73" s="260"/>
      <c r="Z73" s="76">
        <f t="shared" si="32"/>
        <v>0</v>
      </c>
      <c r="AA73" s="78">
        <f>'Tabella-Z2'!K80</f>
        <v>0.03</v>
      </c>
    </row>
    <row r="74" spans="1:27" ht="18" customHeight="1" outlineLevel="1" x14ac:dyDescent="0.3">
      <c r="A74" s="166"/>
      <c r="B74" s="179" t="s">
        <v>515</v>
      </c>
      <c r="C74" s="462" t="s">
        <v>477</v>
      </c>
      <c r="D74" s="462"/>
      <c r="E74" s="462"/>
      <c r="F74" s="40" t="s">
        <v>713</v>
      </c>
      <c r="G74" s="256"/>
      <c r="H74" s="76">
        <f t="shared" si="26"/>
        <v>0.03</v>
      </c>
      <c r="I74" s="74">
        <f>'Tabella-Z2'!H81</f>
        <v>0.03</v>
      </c>
      <c r="J74" s="251"/>
      <c r="K74" s="76">
        <f t="shared" si="27"/>
        <v>0.03</v>
      </c>
      <c r="L74" s="77">
        <f>'Tabella-Z2'!H81</f>
        <v>0.03</v>
      </c>
      <c r="M74" s="254"/>
      <c r="N74" s="75">
        <f t="shared" si="28"/>
        <v>0.03</v>
      </c>
      <c r="O74" s="74">
        <f>'Tabella-Z2'!I81</f>
        <v>0.03</v>
      </c>
      <c r="P74" s="251"/>
      <c r="Q74" s="76">
        <f t="shared" si="29"/>
        <v>0.03</v>
      </c>
      <c r="R74" s="76">
        <f>'Tabella-Z2'!I81</f>
        <v>0.03</v>
      </c>
      <c r="S74" s="260"/>
      <c r="T74" s="76">
        <f t="shared" si="30"/>
        <v>0.03</v>
      </c>
      <c r="U74" s="74">
        <f>'Tabella-Z2'!K81</f>
        <v>0.03</v>
      </c>
      <c r="V74" s="260"/>
      <c r="W74" s="76">
        <f t="shared" si="31"/>
        <v>0.03</v>
      </c>
      <c r="X74" s="74">
        <f>'Tabella-Z2'!K81</f>
        <v>0.03</v>
      </c>
      <c r="Y74" s="260"/>
      <c r="Z74" s="76">
        <f t="shared" si="32"/>
        <v>0.03</v>
      </c>
      <c r="AA74" s="78">
        <f>'Tabella-Z2'!K81</f>
        <v>0.03</v>
      </c>
    </row>
    <row r="75" spans="1:27" ht="18" customHeight="1" outlineLevel="1" x14ac:dyDescent="0.3">
      <c r="A75" s="166"/>
      <c r="B75" s="488" t="s">
        <v>516</v>
      </c>
      <c r="C75" s="468" t="s">
        <v>325</v>
      </c>
      <c r="D75" s="180" t="s">
        <v>439</v>
      </c>
      <c r="E75" s="189">
        <v>250000</v>
      </c>
      <c r="F75" s="491"/>
      <c r="G75" s="511"/>
      <c r="H75" s="41">
        <f t="shared" si="26"/>
        <v>0</v>
      </c>
      <c r="I75" s="56">
        <f>'Tabella-Z2'!H82</f>
        <v>6.4000000000000001E-2</v>
      </c>
      <c r="J75" s="500"/>
      <c r="K75" s="41">
        <f>IF($F75="X",L75,IF(J75="X",L75,0))</f>
        <v>0</v>
      </c>
      <c r="L75" s="42">
        <f>'Tabella-Z2'!H82</f>
        <v>6.4000000000000001E-2</v>
      </c>
      <c r="M75" s="497"/>
      <c r="N75" s="52">
        <f t="shared" si="28"/>
        <v>0</v>
      </c>
      <c r="O75" s="56">
        <f>IF(M6="",0,IF(VLOOKUP($M$6,'Tabella-Z1'!$K$27:$M$32,3)=13,'Tabella-Z2'!I82,'Tabella-Z2'!J82))</f>
        <v>6.4000000000000001E-2</v>
      </c>
      <c r="P75" s="500"/>
      <c r="Q75" s="41">
        <f>IF($F75="X",R75,IF(P75="X",R75,0))</f>
        <v>0</v>
      </c>
      <c r="R75" s="41">
        <f>IF(P6="",0,IF(VLOOKUP($M$6,'Tabella-Z1'!$K$27:$M$32,3)=13,'Tabella-Z2'!I82,'Tabella-Z2'!J82))</f>
        <v>6.4000000000000001E-2</v>
      </c>
      <c r="S75" s="523"/>
      <c r="T75" s="41">
        <f>IF($F75="X",U75,IF(S75="X",U75,0))</f>
        <v>0</v>
      </c>
      <c r="U75" s="56">
        <f>'Tabella-Z2'!K82</f>
        <v>6.4000000000000001E-2</v>
      </c>
      <c r="V75" s="523"/>
      <c r="W75" s="41">
        <f>IF($F75="X",X75,IF(V75="X",X75,0))</f>
        <v>0</v>
      </c>
      <c r="X75" s="56">
        <f>'Tabella-Z2'!K82</f>
        <v>6.4000000000000001E-2</v>
      </c>
      <c r="Y75" s="523"/>
      <c r="Z75" s="41">
        <f>IF($F75="X",AA75,IF(Y75="X",AA75,0))</f>
        <v>0</v>
      </c>
      <c r="AA75" s="43">
        <f>'Tabella-Z2'!K82</f>
        <v>6.4000000000000001E-2</v>
      </c>
    </row>
    <row r="76" spans="1:27" ht="18" customHeight="1" outlineLevel="1" x14ac:dyDescent="0.3">
      <c r="A76" s="166"/>
      <c r="B76" s="489"/>
      <c r="C76" s="490"/>
      <c r="D76" s="183" t="s">
        <v>440</v>
      </c>
      <c r="E76" s="190">
        <v>500000</v>
      </c>
      <c r="F76" s="492"/>
      <c r="G76" s="512"/>
      <c r="H76" s="61">
        <f>IF(AND($F$75="X",$G$4&gt;E75),I76,IF(AND($G$75="X",$G$4&gt;E75),I76,0))</f>
        <v>0</v>
      </c>
      <c r="I76" s="59">
        <f>'Tabella-Z2'!H83</f>
        <v>1.9E-2</v>
      </c>
      <c r="J76" s="501"/>
      <c r="K76" s="61">
        <f>IF(AND($F$75="X",$J$4&gt;E75),L76,IF(AND($G$75="X",$J$4&gt;E75),L76,0))</f>
        <v>0</v>
      </c>
      <c r="L76" s="62">
        <f>'Tabella-Z2'!H83</f>
        <v>1.9E-2</v>
      </c>
      <c r="M76" s="498"/>
      <c r="N76" s="60">
        <f>IF(AND($F$75="X",$M$4&gt;E75),O76,IF(AND($M$75="X",$M$4&gt;E75),O76,0))</f>
        <v>0</v>
      </c>
      <c r="O76" s="59">
        <f>IF(M6="",0,IF(VLOOKUP($M$6,'Tabella-Z1'!$K$27:$M$32,3)=13,'Tabella-Z2'!I83,'Tabella-Z2'!J83))</f>
        <v>1.9E-2</v>
      </c>
      <c r="P76" s="501"/>
      <c r="Q76" s="61">
        <f>IF(AND($F$75="X",$P$4&gt;E75),R76,IF(AND($M$75="X",$P$4&gt;E75),R76,0))</f>
        <v>0</v>
      </c>
      <c r="R76" s="61">
        <f>IF(P6="",0,IF(VLOOKUP($M$6,'Tabella-Z1'!$K$27:$M$32,3)=13,'Tabella-Z2'!I83,'Tabella-Z2'!J83))</f>
        <v>1.9E-2</v>
      </c>
      <c r="S76" s="524"/>
      <c r="T76" s="61">
        <f>IF(AND($F$75="X",$S$4&gt;E75),U76,IF(AND($S$75="X",$S$4&gt;E75),U76,0))</f>
        <v>0</v>
      </c>
      <c r="U76" s="59">
        <f>'Tabella-Z2'!K83</f>
        <v>1.9E-2</v>
      </c>
      <c r="V76" s="524"/>
      <c r="W76" s="61">
        <f>IF(AND($F$75="X",$V$4&gt;E75),X76,IF(AND($V$75="X",$V$4&gt;E75),X76,0))</f>
        <v>0</v>
      </c>
      <c r="X76" s="59">
        <f>'Tabella-Z2'!K83</f>
        <v>1.9E-2</v>
      </c>
      <c r="Y76" s="524"/>
      <c r="Z76" s="61">
        <f>IF(AND($F$75="X",$Y$4&gt;E75),AA76,IF(AND($V$75="X",$Y$4&gt;E75),AA76,0))</f>
        <v>0</v>
      </c>
      <c r="AA76" s="63">
        <f>'Tabella-Z2'!K83</f>
        <v>1.9E-2</v>
      </c>
    </row>
    <row r="77" spans="1:27" ht="18" customHeight="1" outlineLevel="1" x14ac:dyDescent="0.3">
      <c r="A77" s="166"/>
      <c r="B77" s="489"/>
      <c r="C77" s="490"/>
      <c r="D77" s="183" t="s">
        <v>440</v>
      </c>
      <c r="E77" s="190">
        <v>1000000</v>
      </c>
      <c r="F77" s="492"/>
      <c r="G77" s="512"/>
      <c r="H77" s="61">
        <f>IF(AND($F$75="X",$G$4&gt;E76),I77,IF(AND($G$75="X",$G$4&gt;E76),I77,0))</f>
        <v>0</v>
      </c>
      <c r="I77" s="59">
        <f>'Tabella-Z2'!H84</f>
        <v>2.1000000000000001E-2</v>
      </c>
      <c r="J77" s="501"/>
      <c r="K77" s="61">
        <f>IF(AND($F$75="X",$J$4&gt;E76),L77,IF(AND($G$75="X",$J$4&gt;E76),L77,0))</f>
        <v>0</v>
      </c>
      <c r="L77" s="62">
        <f>'Tabella-Z2'!H84</f>
        <v>2.1000000000000001E-2</v>
      </c>
      <c r="M77" s="498"/>
      <c r="N77" s="60">
        <f>IF(AND($F$75="X",$M$4&gt;E76),O77,IF(AND($M$75="X",$M$4&gt;E76),O77,0))</f>
        <v>0</v>
      </c>
      <c r="O77" s="59">
        <f>IF(M6="",0,IF(VLOOKUP($M$6,'Tabella-Z1'!$K$27:$M$32,3)=13,'Tabella-Z2'!I84,'Tabella-Z2'!J84))</f>
        <v>2.1000000000000001E-2</v>
      </c>
      <c r="P77" s="501"/>
      <c r="Q77" s="61">
        <f>IF(AND($F$75="X",$P$4&gt;E76),R77,IF(AND($M$75="X",$P$4&gt;E76),R77,0))</f>
        <v>0</v>
      </c>
      <c r="R77" s="61">
        <f>IF(P6="",0,IF(VLOOKUP($M$6,'Tabella-Z1'!$K$27:$M$32,3)=13,'Tabella-Z2'!I84,'Tabella-Z2'!J84))</f>
        <v>2.1000000000000001E-2</v>
      </c>
      <c r="S77" s="524"/>
      <c r="T77" s="61">
        <f>IF(AND($F$75="X",$S$4&gt;E76),U77,IF(AND($S$75="X",$S$4&gt;E76),U77,0))</f>
        <v>0</v>
      </c>
      <c r="U77" s="59">
        <f>'Tabella-Z2'!K84</f>
        <v>2.1000000000000001E-2</v>
      </c>
      <c r="V77" s="524"/>
      <c r="W77" s="61">
        <f>IF(AND($F$75="X",$V$4&gt;E76),X77,IF(AND($V$75="X",$V$4&gt;E76),X77,0))</f>
        <v>0</v>
      </c>
      <c r="X77" s="59">
        <f>'Tabella-Z2'!K84</f>
        <v>2.1000000000000001E-2</v>
      </c>
      <c r="Y77" s="524"/>
      <c r="Z77" s="61">
        <f>IF(AND($F$75="X",$Y$4&gt;E76),AA77,IF(AND($V$75="X",$Y$4&gt;E76),AA77,0))</f>
        <v>0</v>
      </c>
      <c r="AA77" s="63">
        <f>'Tabella-Z2'!K84</f>
        <v>2.1000000000000001E-2</v>
      </c>
    </row>
    <row r="78" spans="1:27" ht="18" customHeight="1" outlineLevel="1" x14ac:dyDescent="0.3">
      <c r="A78" s="166"/>
      <c r="B78" s="489"/>
      <c r="C78" s="490"/>
      <c r="D78" s="183" t="s">
        <v>440</v>
      </c>
      <c r="E78" s="190">
        <v>2500000</v>
      </c>
      <c r="F78" s="492"/>
      <c r="G78" s="512"/>
      <c r="H78" s="61">
        <f>IF(AND($F$75="X",$G$4&gt;E77),I78,IF(AND($G$75="X",$G$4&gt;E77),I78,0))</f>
        <v>0</v>
      </c>
      <c r="I78" s="59">
        <f>'Tabella-Z2'!H85</f>
        <v>2.9000000000000001E-2</v>
      </c>
      <c r="J78" s="501"/>
      <c r="K78" s="61">
        <f>IF(AND($F$75="X",$J$4&gt;E77),L78,IF(AND($G$75="X",$J$4&gt;E77),L78,0))</f>
        <v>0</v>
      </c>
      <c r="L78" s="62">
        <f>'Tabella-Z2'!H85</f>
        <v>2.9000000000000001E-2</v>
      </c>
      <c r="M78" s="498"/>
      <c r="N78" s="60">
        <f>IF(AND($F$75="X",$M$4&gt;E77),O78,IF(AND($M$75="X",$M$4&gt;E77),O78,0))</f>
        <v>0</v>
      </c>
      <c r="O78" s="59">
        <f>IF(M6="",0,IF(VLOOKUP($M$6,'Tabella-Z1'!$K$27:$M$32,3)=13,'Tabella-Z2'!I85,'Tabella-Z2'!J85))</f>
        <v>2.9000000000000001E-2</v>
      </c>
      <c r="P78" s="501"/>
      <c r="Q78" s="61">
        <f>IF(AND($F$75="X",$P$4&gt;E77),R78,IF(AND($M$75="X",$P$4&gt;E77),R78,0))</f>
        <v>0</v>
      </c>
      <c r="R78" s="61">
        <f>IF(P6="",0,IF(VLOOKUP($M$6,'Tabella-Z1'!$K$27:$M$32,3)=13,'Tabella-Z2'!I85,'Tabella-Z2'!J85))</f>
        <v>2.9000000000000001E-2</v>
      </c>
      <c r="S78" s="524"/>
      <c r="T78" s="61">
        <f>IF(AND($F$75="X",$S$4&gt;E77),U78,IF(AND($S$75="X",$S$4&gt;E77),U78,0))</f>
        <v>0</v>
      </c>
      <c r="U78" s="59">
        <f>'Tabella-Z2'!K85</f>
        <v>2.9000000000000001E-2</v>
      </c>
      <c r="V78" s="524"/>
      <c r="W78" s="61">
        <f>IF(AND($F$75="X",$V$4&gt;E77),X78,IF(AND($V$75="X",$V$4&gt;E77),X78,0))</f>
        <v>0</v>
      </c>
      <c r="X78" s="59">
        <f>'Tabella-Z2'!K85</f>
        <v>2.9000000000000001E-2</v>
      </c>
      <c r="Y78" s="524"/>
      <c r="Z78" s="61">
        <f>IF(AND($F$75="X",$Y$4&gt;E77),AA78,IF(AND($V$75="X",$Y$4&gt;E77),AA78,0))</f>
        <v>0</v>
      </c>
      <c r="AA78" s="63">
        <f>'Tabella-Z2'!K85</f>
        <v>2.9000000000000001E-2</v>
      </c>
    </row>
    <row r="79" spans="1:27" ht="18" customHeight="1" outlineLevel="1" x14ac:dyDescent="0.3">
      <c r="A79" s="166"/>
      <c r="B79" s="489"/>
      <c r="C79" s="490"/>
      <c r="D79" s="183" t="s">
        <v>440</v>
      </c>
      <c r="E79" s="190">
        <v>10000000</v>
      </c>
      <c r="F79" s="492"/>
      <c r="G79" s="512"/>
      <c r="H79" s="61">
        <f>IF(AND($F$75="X",$G$4&gt;E78),I79,IF(AND($G$75="X",$G$4&gt;E78),I79,0))</f>
        <v>0</v>
      </c>
      <c r="I79" s="59">
        <f>'Tabella-Z2'!H86</f>
        <v>3.7999999999999999E-2</v>
      </c>
      <c r="J79" s="501"/>
      <c r="K79" s="61">
        <f>IF(AND($F$75="X",$J$4&gt;E78),L79,IF(AND($G$75="X",$J$4&gt;E78),L79,0))</f>
        <v>0</v>
      </c>
      <c r="L79" s="62">
        <f>'Tabella-Z2'!H86</f>
        <v>3.7999999999999999E-2</v>
      </c>
      <c r="M79" s="498"/>
      <c r="N79" s="60">
        <f>IF(AND($F$75="X",$M$4&gt;E78),O79,IF(AND($M$75="X",$M$4&gt;E78),O79,0))</f>
        <v>0</v>
      </c>
      <c r="O79" s="59">
        <f>IF(M6="",0,IF(VLOOKUP($M$6,'Tabella-Z1'!$K$27:$M$32,3)=13,'Tabella-Z2'!I86,'Tabella-Z2'!J86))</f>
        <v>3.7999999999999999E-2</v>
      </c>
      <c r="P79" s="501"/>
      <c r="Q79" s="61">
        <f>IF(AND($F$75="X",$P$4&gt;E78),R79,IF(AND($M$75="X",$P$4&gt;E78),R79,0))</f>
        <v>0</v>
      </c>
      <c r="R79" s="61">
        <f>IF(P6="",0,IF(VLOOKUP($M$6,'Tabella-Z1'!$K$27:$M$32,3)=13,'Tabella-Z2'!I86,'Tabella-Z2'!J86))</f>
        <v>3.7999999999999999E-2</v>
      </c>
      <c r="S79" s="524"/>
      <c r="T79" s="61">
        <f>IF(AND($F$75="X",$S$4&gt;E78),U79,IF(AND($S$75="X",$S$4&gt;E78),U79,0))</f>
        <v>0</v>
      </c>
      <c r="U79" s="59">
        <f>'Tabella-Z2'!K86</f>
        <v>3.7999999999999999E-2</v>
      </c>
      <c r="V79" s="524"/>
      <c r="W79" s="61">
        <f>IF(AND($F$75="X",$V$4&gt;E78),X79,IF(AND($V$75="X",$V$4&gt;E78),X79,0))</f>
        <v>0</v>
      </c>
      <c r="X79" s="59">
        <f>'Tabella-Z2'!K86</f>
        <v>3.7999999999999999E-2</v>
      </c>
      <c r="Y79" s="524"/>
      <c r="Z79" s="61">
        <f>IF(AND($F$75="X",$Y$4&gt;E78),AA79,IF(AND($V$75="X",$Y$4&gt;E78),AA79,0))</f>
        <v>0</v>
      </c>
      <c r="AA79" s="63">
        <f>'Tabella-Z2'!K86</f>
        <v>3.7999999999999999E-2</v>
      </c>
    </row>
    <row r="80" spans="1:27" ht="18" customHeight="1" outlineLevel="1" x14ac:dyDescent="0.3">
      <c r="A80" s="166"/>
      <c r="B80" s="489"/>
      <c r="C80" s="490"/>
      <c r="D80" s="185" t="s">
        <v>441</v>
      </c>
      <c r="E80" s="191"/>
      <c r="F80" s="493"/>
      <c r="G80" s="513"/>
      <c r="H80" s="44">
        <f>IF(AND($F$75="X",$G$4&gt;E79),I80,IF(AND($G$75="X",$G$4&gt;E79),I80,0))</f>
        <v>0</v>
      </c>
      <c r="I80" s="57">
        <f>'Tabella-Z2'!H87</f>
        <v>2.8000000000000001E-2</v>
      </c>
      <c r="J80" s="502"/>
      <c r="K80" s="44">
        <f>IF(AND($F$75="X",$J$4&gt;E79),L80,IF(AND($G$75="X",$J$4&gt;E79),L80,0))</f>
        <v>0</v>
      </c>
      <c r="L80" s="45">
        <f>'Tabella-Z2'!H87</f>
        <v>2.8000000000000001E-2</v>
      </c>
      <c r="M80" s="499"/>
      <c r="N80" s="53">
        <f>IF(AND($F$75="X",$M$4&gt;E79),O80,IF(AND($M$75="X",$M$4&gt;E79),O80,0))</f>
        <v>0</v>
      </c>
      <c r="O80" s="57">
        <f>IF(M6="",0,IF(VLOOKUP($M$6,'Tabella-Z1'!$K$27:$M$32,3)=13,'Tabella-Z2'!I87,'Tabella-Z2'!J87))</f>
        <v>2.8000000000000001E-2</v>
      </c>
      <c r="P80" s="502"/>
      <c r="Q80" s="44">
        <f>IF(AND($F$75="X",$P$4&gt;E79),R80,IF(AND($M$75="X",$P$4&gt;E79),R80,0))</f>
        <v>0</v>
      </c>
      <c r="R80" s="44">
        <f>IF(P6="",0,IF(VLOOKUP($M$6,'Tabella-Z1'!$K$27:$M$32,3)=13,'Tabella-Z2'!I87,'Tabella-Z2'!J87))</f>
        <v>2.8000000000000001E-2</v>
      </c>
      <c r="S80" s="525"/>
      <c r="T80" s="44">
        <f>IF(AND($F$75="X",$S$4&gt;E79),U80,IF(AND($S$75="X",$S$4&gt;E79),U80,0))</f>
        <v>0</v>
      </c>
      <c r="U80" s="57">
        <f>'Tabella-Z2'!K87</f>
        <v>2.8000000000000001E-2</v>
      </c>
      <c r="V80" s="525"/>
      <c r="W80" s="44">
        <f>IF(AND($F$75="X",$V$4&gt;E79),X80,IF(AND($V$75="X",$V$4&gt;E79),X80,0))</f>
        <v>0</v>
      </c>
      <c r="X80" s="57">
        <f>'Tabella-Z2'!K87</f>
        <v>2.8000000000000001E-2</v>
      </c>
      <c r="Y80" s="525"/>
      <c r="Z80" s="44">
        <f>IF(AND($F$75="X",$Y$4&gt;E79),AA80,IF(AND($V$75="X",$Y$4&gt;E79),AA80,0))</f>
        <v>0</v>
      </c>
      <c r="AA80" s="46">
        <f>'Tabella-Z2'!K87</f>
        <v>2.8000000000000001E-2</v>
      </c>
    </row>
    <row r="81" spans="1:27" ht="18" customHeight="1" outlineLevel="1" x14ac:dyDescent="0.3">
      <c r="A81" s="166"/>
      <c r="B81" s="179" t="s">
        <v>517</v>
      </c>
      <c r="C81" s="462" t="s">
        <v>518</v>
      </c>
      <c r="D81" s="462"/>
      <c r="E81" s="462"/>
      <c r="F81" s="40" t="s">
        <v>713</v>
      </c>
      <c r="G81" s="514" t="s">
        <v>1</v>
      </c>
      <c r="H81" s="515"/>
      <c r="I81" s="516"/>
      <c r="J81" s="517" t="s">
        <v>1</v>
      </c>
      <c r="K81" s="515"/>
      <c r="L81" s="518"/>
      <c r="M81" s="254"/>
      <c r="N81" s="75">
        <f t="shared" ref="N81:N98" si="33">IF($F81="X",O81,IF(M81="X",O81,0))</f>
        <v>0.09</v>
      </c>
      <c r="O81" s="74">
        <f>'Tabella-Z2'!I88</f>
        <v>0.09</v>
      </c>
      <c r="P81" s="251"/>
      <c r="Q81" s="75">
        <f t="shared" ref="Q81:Q91" si="34">IF($F81="X",R81,IF(P81="X",R81,0))</f>
        <v>0.09</v>
      </c>
      <c r="R81" s="76">
        <f>'Tabella-Z2'!I88</f>
        <v>0.09</v>
      </c>
      <c r="S81" s="519" t="s">
        <v>1</v>
      </c>
      <c r="T81" s="520"/>
      <c r="U81" s="521"/>
      <c r="V81" s="519" t="s">
        <v>1</v>
      </c>
      <c r="W81" s="520"/>
      <c r="X81" s="521"/>
      <c r="Y81" s="519" t="s">
        <v>1</v>
      </c>
      <c r="Z81" s="520"/>
      <c r="AA81" s="522"/>
    </row>
    <row r="82" spans="1:27" ht="18" customHeight="1" outlineLevel="1" x14ac:dyDescent="0.3">
      <c r="A82" s="166"/>
      <c r="B82" s="179" t="s">
        <v>519</v>
      </c>
      <c r="C82" s="462" t="s">
        <v>520</v>
      </c>
      <c r="D82" s="462"/>
      <c r="E82" s="462"/>
      <c r="F82" s="40" t="s">
        <v>713</v>
      </c>
      <c r="G82" s="514" t="s">
        <v>1</v>
      </c>
      <c r="H82" s="515"/>
      <c r="I82" s="516"/>
      <c r="J82" s="517" t="s">
        <v>1</v>
      </c>
      <c r="K82" s="515"/>
      <c r="L82" s="518"/>
      <c r="M82" s="254"/>
      <c r="N82" s="75">
        <f t="shared" si="33"/>
        <v>0.12</v>
      </c>
      <c r="O82" s="74">
        <f>'Tabella-Z2'!I89</f>
        <v>0.12</v>
      </c>
      <c r="P82" s="251"/>
      <c r="Q82" s="75">
        <f t="shared" si="34"/>
        <v>0.12</v>
      </c>
      <c r="R82" s="76">
        <f>'Tabella-Z2'!I89</f>
        <v>0.12</v>
      </c>
      <c r="S82" s="519" t="s">
        <v>1</v>
      </c>
      <c r="T82" s="520"/>
      <c r="U82" s="521"/>
      <c r="V82" s="519" t="s">
        <v>1</v>
      </c>
      <c r="W82" s="520"/>
      <c r="X82" s="521"/>
      <c r="Y82" s="519" t="s">
        <v>1</v>
      </c>
      <c r="Z82" s="520"/>
      <c r="AA82" s="522"/>
    </row>
    <row r="83" spans="1:27" ht="18" customHeight="1" outlineLevel="1" x14ac:dyDescent="0.3">
      <c r="A83" s="166"/>
      <c r="B83" s="179" t="s">
        <v>521</v>
      </c>
      <c r="C83" s="462" t="s">
        <v>522</v>
      </c>
      <c r="D83" s="462"/>
      <c r="E83" s="462"/>
      <c r="F83" s="40" t="s">
        <v>713</v>
      </c>
      <c r="G83" s="514" t="s">
        <v>1</v>
      </c>
      <c r="H83" s="515"/>
      <c r="I83" s="516"/>
      <c r="J83" s="517" t="s">
        <v>1</v>
      </c>
      <c r="K83" s="515"/>
      <c r="L83" s="518"/>
      <c r="M83" s="254"/>
      <c r="N83" s="75">
        <f t="shared" si="33"/>
        <v>0.18</v>
      </c>
      <c r="O83" s="74">
        <f>'Tabella-Z2'!I90</f>
        <v>0.18</v>
      </c>
      <c r="P83" s="251"/>
      <c r="Q83" s="75">
        <f t="shared" si="34"/>
        <v>0.18</v>
      </c>
      <c r="R83" s="76">
        <f>'Tabella-Z2'!I90</f>
        <v>0.18</v>
      </c>
      <c r="S83" s="519" t="s">
        <v>1</v>
      </c>
      <c r="T83" s="520"/>
      <c r="U83" s="521"/>
      <c r="V83" s="519" t="s">
        <v>1</v>
      </c>
      <c r="W83" s="520"/>
      <c r="X83" s="521"/>
      <c r="Y83" s="519" t="s">
        <v>1</v>
      </c>
      <c r="Z83" s="520"/>
      <c r="AA83" s="522"/>
    </row>
    <row r="84" spans="1:27" ht="18" customHeight="1" outlineLevel="1" x14ac:dyDescent="0.3">
      <c r="A84" s="166"/>
      <c r="B84" s="179" t="s">
        <v>523</v>
      </c>
      <c r="C84" s="462" t="s">
        <v>482</v>
      </c>
      <c r="D84" s="462"/>
      <c r="E84" s="462"/>
      <c r="F84" s="40"/>
      <c r="G84" s="256"/>
      <c r="H84" s="76">
        <f t="shared" ref="H84:H91" si="35">IF($F84="X",I84,IF(G84="X",I84,0))</f>
        <v>0</v>
      </c>
      <c r="I84" s="74">
        <f>'Tabella-Z2'!H91</f>
        <v>0.05</v>
      </c>
      <c r="J84" s="251"/>
      <c r="K84" s="76">
        <f t="shared" ref="K84:K91" si="36">IF($F84="X",L84,IF(J84="X",L84,0))</f>
        <v>0</v>
      </c>
      <c r="L84" s="77">
        <f>'Tabella-Z2'!H91</f>
        <v>0.05</v>
      </c>
      <c r="M84" s="254"/>
      <c r="N84" s="75">
        <f t="shared" si="33"/>
        <v>0</v>
      </c>
      <c r="O84" s="74">
        <f>'Tabella-Z2'!I91</f>
        <v>0.05</v>
      </c>
      <c r="P84" s="251"/>
      <c r="Q84" s="75">
        <f t="shared" si="34"/>
        <v>0</v>
      </c>
      <c r="R84" s="76">
        <f>'Tabella-Z2'!I91</f>
        <v>0.05</v>
      </c>
      <c r="S84" s="260"/>
      <c r="T84" s="76">
        <f t="shared" ref="T84:T98" si="37">IF($F84="X",U84,IF(S84="X",U84,0))</f>
        <v>0</v>
      </c>
      <c r="U84" s="74">
        <f>'Tabella-Z2'!K91</f>
        <v>0.05</v>
      </c>
      <c r="V84" s="260"/>
      <c r="W84" s="76">
        <f t="shared" ref="W84:W98" si="38">IF($F84="X",X84,IF(V84="X",X84,0))</f>
        <v>0</v>
      </c>
      <c r="X84" s="74">
        <f>'Tabella-Z2'!K91</f>
        <v>0.05</v>
      </c>
      <c r="Y84" s="260"/>
      <c r="Z84" s="76">
        <f t="shared" ref="Z84:Z90" si="39">IF($F84="X",AA84,IF(Y84="X",AA84,0))</f>
        <v>0</v>
      </c>
      <c r="AA84" s="78">
        <f>'Tabella-Z2'!K91</f>
        <v>0.05</v>
      </c>
    </row>
    <row r="85" spans="1:27" ht="18" customHeight="1" outlineLevel="1" x14ac:dyDescent="0.3">
      <c r="A85" s="166"/>
      <c r="B85" s="179" t="s">
        <v>524</v>
      </c>
      <c r="C85" s="462" t="s">
        <v>525</v>
      </c>
      <c r="D85" s="462"/>
      <c r="E85" s="462"/>
      <c r="F85" s="40"/>
      <c r="G85" s="256"/>
      <c r="H85" s="76">
        <f t="shared" si="35"/>
        <v>0</v>
      </c>
      <c r="I85" s="74">
        <f>'Tabella-Z2'!H92</f>
        <v>0.06</v>
      </c>
      <c r="J85" s="251"/>
      <c r="K85" s="76">
        <f t="shared" si="36"/>
        <v>0</v>
      </c>
      <c r="L85" s="77">
        <f>'Tabella-Z2'!H92</f>
        <v>0.06</v>
      </c>
      <c r="M85" s="254"/>
      <c r="N85" s="75">
        <f t="shared" si="33"/>
        <v>0</v>
      </c>
      <c r="O85" s="74">
        <f>'Tabella-Z2'!I92</f>
        <v>0.06</v>
      </c>
      <c r="P85" s="251"/>
      <c r="Q85" s="76">
        <f t="shared" si="34"/>
        <v>0</v>
      </c>
      <c r="R85" s="76">
        <f>'Tabella-Z2'!I92</f>
        <v>0.06</v>
      </c>
      <c r="S85" s="260"/>
      <c r="T85" s="76">
        <f t="shared" si="37"/>
        <v>0</v>
      </c>
      <c r="U85" s="74">
        <f>'Tabella-Z2'!K92</f>
        <v>0.06</v>
      </c>
      <c r="V85" s="260"/>
      <c r="W85" s="76">
        <f t="shared" si="38"/>
        <v>0</v>
      </c>
      <c r="X85" s="74">
        <f>'Tabella-Z2'!K92</f>
        <v>0.06</v>
      </c>
      <c r="Y85" s="260"/>
      <c r="Z85" s="76">
        <f t="shared" si="39"/>
        <v>0</v>
      </c>
      <c r="AA85" s="78">
        <f>'Tabella-Z2'!K92</f>
        <v>0.06</v>
      </c>
    </row>
    <row r="86" spans="1:27" ht="18" customHeight="1" outlineLevel="1" x14ac:dyDescent="0.3">
      <c r="A86" s="166"/>
      <c r="B86" s="179" t="s">
        <v>526</v>
      </c>
      <c r="C86" s="462" t="s">
        <v>527</v>
      </c>
      <c r="D86" s="462"/>
      <c r="E86" s="462"/>
      <c r="F86" s="40"/>
      <c r="G86" s="256"/>
      <c r="H86" s="76">
        <f t="shared" si="35"/>
        <v>0</v>
      </c>
      <c r="I86" s="74">
        <f>'Tabella-Z2'!H93</f>
        <v>0.02</v>
      </c>
      <c r="J86" s="251"/>
      <c r="K86" s="76">
        <f t="shared" si="36"/>
        <v>0</v>
      </c>
      <c r="L86" s="77">
        <f>'Tabella-Z2'!H93</f>
        <v>0.02</v>
      </c>
      <c r="M86" s="254"/>
      <c r="N86" s="75">
        <f t="shared" si="33"/>
        <v>0</v>
      </c>
      <c r="O86" s="74">
        <f>'Tabella-Z2'!I93</f>
        <v>0.02</v>
      </c>
      <c r="P86" s="251"/>
      <c r="Q86" s="76">
        <f t="shared" si="34"/>
        <v>0</v>
      </c>
      <c r="R86" s="76">
        <f>'Tabella-Z2'!I93</f>
        <v>0.02</v>
      </c>
      <c r="S86" s="260"/>
      <c r="T86" s="76">
        <f t="shared" si="37"/>
        <v>0</v>
      </c>
      <c r="U86" s="74">
        <f>'Tabella-Z2'!K93</f>
        <v>0.02</v>
      </c>
      <c r="V86" s="260"/>
      <c r="W86" s="76">
        <f t="shared" si="38"/>
        <v>0</v>
      </c>
      <c r="X86" s="74">
        <f>'Tabella-Z2'!K93</f>
        <v>0.02</v>
      </c>
      <c r="Y86" s="260"/>
      <c r="Z86" s="76">
        <f t="shared" si="39"/>
        <v>0</v>
      </c>
      <c r="AA86" s="78">
        <f>'Tabella-Z2'!K93</f>
        <v>0.02</v>
      </c>
    </row>
    <row r="87" spans="1:27" ht="18" customHeight="1" outlineLevel="1" x14ac:dyDescent="0.3">
      <c r="A87" s="166"/>
      <c r="B87" s="179" t="s">
        <v>528</v>
      </c>
      <c r="C87" s="462" t="s">
        <v>529</v>
      </c>
      <c r="D87" s="462"/>
      <c r="E87" s="462"/>
      <c r="F87" s="40"/>
      <c r="G87" s="256"/>
      <c r="H87" s="76">
        <f t="shared" si="35"/>
        <v>0</v>
      </c>
      <c r="I87" s="74">
        <f>'Tabella-Z2'!H94</f>
        <v>0.02</v>
      </c>
      <c r="J87" s="251"/>
      <c r="K87" s="76">
        <f t="shared" si="36"/>
        <v>0</v>
      </c>
      <c r="L87" s="77">
        <f>'Tabella-Z2'!H94</f>
        <v>0.02</v>
      </c>
      <c r="M87" s="254"/>
      <c r="N87" s="75">
        <f t="shared" si="33"/>
        <v>0</v>
      </c>
      <c r="O87" s="74">
        <f>'Tabella-Z2'!I94</f>
        <v>0.02</v>
      </c>
      <c r="P87" s="251"/>
      <c r="Q87" s="76">
        <f t="shared" si="34"/>
        <v>0</v>
      </c>
      <c r="R87" s="76">
        <f>'Tabella-Z2'!I94</f>
        <v>0.02</v>
      </c>
      <c r="S87" s="260"/>
      <c r="T87" s="76">
        <f t="shared" si="37"/>
        <v>0</v>
      </c>
      <c r="U87" s="74">
        <f>'Tabella-Z2'!K94</f>
        <v>0.02</v>
      </c>
      <c r="V87" s="260"/>
      <c r="W87" s="76">
        <f t="shared" si="38"/>
        <v>0</v>
      </c>
      <c r="X87" s="74">
        <f>'Tabella-Z2'!K94</f>
        <v>0.02</v>
      </c>
      <c r="Y87" s="260"/>
      <c r="Z87" s="76">
        <f t="shared" si="39"/>
        <v>0</v>
      </c>
      <c r="AA87" s="78">
        <f>'Tabella-Z2'!K94</f>
        <v>0.02</v>
      </c>
    </row>
    <row r="88" spans="1:27" ht="18" customHeight="1" outlineLevel="1" x14ac:dyDescent="0.3">
      <c r="A88" s="166"/>
      <c r="B88" s="179" t="s">
        <v>530</v>
      </c>
      <c r="C88" s="462" t="s">
        <v>531</v>
      </c>
      <c r="D88" s="462"/>
      <c r="E88" s="462"/>
      <c r="F88" s="40"/>
      <c r="G88" s="256"/>
      <c r="H88" s="76">
        <f t="shared" si="35"/>
        <v>0</v>
      </c>
      <c r="I88" s="74">
        <f>'Tabella-Z2'!H95</f>
        <v>0.03</v>
      </c>
      <c r="J88" s="251"/>
      <c r="K88" s="76">
        <f t="shared" si="36"/>
        <v>0</v>
      </c>
      <c r="L88" s="77">
        <f>'Tabella-Z2'!H95</f>
        <v>0.03</v>
      </c>
      <c r="M88" s="254"/>
      <c r="N88" s="75">
        <f t="shared" si="33"/>
        <v>0</v>
      </c>
      <c r="O88" s="74">
        <f>'Tabella-Z2'!I95</f>
        <v>0.03</v>
      </c>
      <c r="P88" s="251"/>
      <c r="Q88" s="76">
        <f t="shared" si="34"/>
        <v>0</v>
      </c>
      <c r="R88" s="76">
        <f>'Tabella-Z2'!I95</f>
        <v>0.03</v>
      </c>
      <c r="S88" s="260"/>
      <c r="T88" s="76">
        <f t="shared" si="37"/>
        <v>0</v>
      </c>
      <c r="U88" s="74">
        <f>'Tabella-Z2'!K95</f>
        <v>0.03</v>
      </c>
      <c r="V88" s="260"/>
      <c r="W88" s="76">
        <f t="shared" si="38"/>
        <v>0</v>
      </c>
      <c r="X88" s="74">
        <f>'Tabella-Z2'!K95</f>
        <v>0.03</v>
      </c>
      <c r="Y88" s="260"/>
      <c r="Z88" s="76">
        <f t="shared" si="39"/>
        <v>0</v>
      </c>
      <c r="AA88" s="78">
        <f>'Tabella-Z2'!K95</f>
        <v>0.03</v>
      </c>
    </row>
    <row r="89" spans="1:27" ht="18" customHeight="1" outlineLevel="1" x14ac:dyDescent="0.3">
      <c r="A89" s="166"/>
      <c r="B89" s="179" t="s">
        <v>532</v>
      </c>
      <c r="C89" s="462" t="s">
        <v>533</v>
      </c>
      <c r="D89" s="462"/>
      <c r="E89" s="462"/>
      <c r="F89" s="40"/>
      <c r="G89" s="256"/>
      <c r="H89" s="76">
        <f t="shared" si="35"/>
        <v>0</v>
      </c>
      <c r="I89" s="74">
        <f>'Tabella-Z2'!H96</f>
        <v>0.02</v>
      </c>
      <c r="J89" s="251"/>
      <c r="K89" s="76">
        <f t="shared" si="36"/>
        <v>0</v>
      </c>
      <c r="L89" s="77">
        <f>'Tabella-Z2'!H96</f>
        <v>0.02</v>
      </c>
      <c r="M89" s="254"/>
      <c r="N89" s="75">
        <f t="shared" si="33"/>
        <v>0</v>
      </c>
      <c r="O89" s="74">
        <f>'Tabella-Z2'!I96</f>
        <v>0.02</v>
      </c>
      <c r="P89" s="251"/>
      <c r="Q89" s="76">
        <f t="shared" si="34"/>
        <v>0</v>
      </c>
      <c r="R89" s="76">
        <f>'Tabella-Z2'!I96</f>
        <v>0.02</v>
      </c>
      <c r="S89" s="260"/>
      <c r="T89" s="76">
        <f t="shared" si="37"/>
        <v>0</v>
      </c>
      <c r="U89" s="74">
        <f>'Tabella-Z2'!K96</f>
        <v>0.02</v>
      </c>
      <c r="V89" s="260"/>
      <c r="W89" s="76">
        <f t="shared" si="38"/>
        <v>0</v>
      </c>
      <c r="X89" s="74">
        <f>'Tabella-Z2'!K96</f>
        <v>0.02</v>
      </c>
      <c r="Y89" s="260"/>
      <c r="Z89" s="76">
        <f t="shared" si="39"/>
        <v>0</v>
      </c>
      <c r="AA89" s="78">
        <f>'Tabella-Z2'!K96</f>
        <v>0.02</v>
      </c>
    </row>
    <row r="90" spans="1:27" ht="18" customHeight="1" outlineLevel="1" x14ac:dyDescent="0.3">
      <c r="A90" s="166"/>
      <c r="B90" s="179" t="s">
        <v>534</v>
      </c>
      <c r="C90" s="462" t="s">
        <v>535</v>
      </c>
      <c r="D90" s="462"/>
      <c r="E90" s="462"/>
      <c r="F90" s="40"/>
      <c r="G90" s="256"/>
      <c r="H90" s="76">
        <f t="shared" si="35"/>
        <v>0</v>
      </c>
      <c r="I90" s="74">
        <f>'Tabella-Z2'!H97</f>
        <v>0.01</v>
      </c>
      <c r="J90" s="251"/>
      <c r="K90" s="76">
        <f t="shared" si="36"/>
        <v>0</v>
      </c>
      <c r="L90" s="77">
        <f>'Tabella-Z2'!H97</f>
        <v>0.01</v>
      </c>
      <c r="M90" s="254"/>
      <c r="N90" s="75">
        <f t="shared" si="33"/>
        <v>0</v>
      </c>
      <c r="O90" s="74">
        <f>'Tabella-Z2'!I97</f>
        <v>0.01</v>
      </c>
      <c r="P90" s="251"/>
      <c r="Q90" s="76">
        <f t="shared" si="34"/>
        <v>0</v>
      </c>
      <c r="R90" s="76">
        <f>'Tabella-Z2'!I97</f>
        <v>0.01</v>
      </c>
      <c r="S90" s="260"/>
      <c r="T90" s="76">
        <f t="shared" si="37"/>
        <v>0</v>
      </c>
      <c r="U90" s="74">
        <f>'Tabella-Z2'!K97</f>
        <v>0.01</v>
      </c>
      <c r="V90" s="260"/>
      <c r="W90" s="76">
        <f t="shared" si="38"/>
        <v>0</v>
      </c>
      <c r="X90" s="74">
        <f>'Tabella-Z2'!K97</f>
        <v>0.01</v>
      </c>
      <c r="Y90" s="260"/>
      <c r="Z90" s="76">
        <f t="shared" si="39"/>
        <v>0</v>
      </c>
      <c r="AA90" s="78">
        <f>'Tabella-Z2'!K97</f>
        <v>0.01</v>
      </c>
    </row>
    <row r="91" spans="1:27" ht="18" customHeight="1" outlineLevel="1" x14ac:dyDescent="0.3">
      <c r="A91" s="166"/>
      <c r="B91" s="488" t="s">
        <v>536</v>
      </c>
      <c r="C91" s="468" t="s">
        <v>537</v>
      </c>
      <c r="D91" s="192" t="s">
        <v>439</v>
      </c>
      <c r="E91" s="193">
        <v>5000000</v>
      </c>
      <c r="F91" s="529"/>
      <c r="G91" s="511"/>
      <c r="H91" s="9">
        <f t="shared" si="35"/>
        <v>0</v>
      </c>
      <c r="I91" s="87">
        <f>'Tabella-Z2'!H98</f>
        <v>0.09</v>
      </c>
      <c r="J91" s="530"/>
      <c r="K91" s="9">
        <f t="shared" si="36"/>
        <v>0</v>
      </c>
      <c r="L91" s="18">
        <f>'Tabella-Z2'!H98</f>
        <v>0.09</v>
      </c>
      <c r="M91" s="533"/>
      <c r="N91" s="88">
        <f t="shared" si="33"/>
        <v>0</v>
      </c>
      <c r="O91" s="87">
        <f>'Tabella-Z2'!I98</f>
        <v>0.1</v>
      </c>
      <c r="P91" s="530"/>
      <c r="Q91" s="9">
        <f t="shared" si="34"/>
        <v>0</v>
      </c>
      <c r="R91" s="9">
        <f>'Tabella-Z2'!I98</f>
        <v>0.1</v>
      </c>
      <c r="S91" s="526"/>
      <c r="T91" s="9">
        <f t="shared" si="37"/>
        <v>0</v>
      </c>
      <c r="U91" s="87">
        <f>'Tabella-Z2'!K98</f>
        <v>0.09</v>
      </c>
      <c r="V91" s="526"/>
      <c r="W91" s="9">
        <f t="shared" si="38"/>
        <v>0</v>
      </c>
      <c r="X91" s="87">
        <f>'Tabella-Z2'!K98</f>
        <v>0.09</v>
      </c>
      <c r="Y91" s="526"/>
      <c r="Z91" s="9">
        <f>IF($F91="X",AA91,IF(Y91="X",AA91,0))</f>
        <v>0</v>
      </c>
      <c r="AA91" s="10">
        <f>'Tabella-Z2'!K98</f>
        <v>0.09</v>
      </c>
    </row>
    <row r="92" spans="1:27" ht="18" customHeight="1" outlineLevel="1" x14ac:dyDescent="0.3">
      <c r="A92" s="166"/>
      <c r="B92" s="503"/>
      <c r="C92" s="468"/>
      <c r="D92" s="194" t="s">
        <v>440</v>
      </c>
      <c r="E92" s="195">
        <v>20000000</v>
      </c>
      <c r="F92" s="492"/>
      <c r="G92" s="512"/>
      <c r="H92" s="11">
        <f>IF(AND($F$91="X",$G$4&gt;E91),I92,IF(AND($G$91="X",$G$4&gt;E91),I92,0))</f>
        <v>0</v>
      </c>
      <c r="I92" s="85">
        <f>'Tabella-Z2'!H99</f>
        <v>4.4999999999999998E-2</v>
      </c>
      <c r="J92" s="531"/>
      <c r="K92" s="11">
        <f>IF(AND($F$91="X",$J$4&gt;E91),L92,IF(AND($G$91="X",$J$4&gt;E91),L92,0))</f>
        <v>0</v>
      </c>
      <c r="L92" s="12">
        <f>'Tabella-Z2'!H99</f>
        <v>4.4999999999999998E-2</v>
      </c>
      <c r="M92" s="534"/>
      <c r="N92" s="86">
        <f>IF(AND($F$91="X",$M$4&gt;E91),O92,IF(AND($M$91="X",$M$4&gt;E91),O92,0))</f>
        <v>0</v>
      </c>
      <c r="O92" s="85">
        <f>'Tabella-Z2'!I99</f>
        <v>0.06</v>
      </c>
      <c r="P92" s="531"/>
      <c r="Q92" s="11">
        <f>IF(AND($F$91="X",$M$4&gt;H91),R92,IF(AND($M$91="X",$M$4&gt;H91),R92,0))</f>
        <v>0</v>
      </c>
      <c r="R92" s="11">
        <f>'Tabella-Z2'!I99</f>
        <v>0.06</v>
      </c>
      <c r="S92" s="527"/>
      <c r="T92" s="11">
        <f>IF(AND($F$91="X",$S$4&gt;E91),U92,IF(AND($S$91="X",$S$4&gt;E91),U92,0))</f>
        <v>0</v>
      </c>
      <c r="U92" s="85">
        <f>'Tabella-Z2'!K99</f>
        <v>4.4999999999999998E-2</v>
      </c>
      <c r="V92" s="527"/>
      <c r="W92" s="11">
        <f>IF(AND($F$91="X",$V$4&gt;E91),X92,IF(AND($V$91="X",$V$4&gt;E91),X92,0))</f>
        <v>0</v>
      </c>
      <c r="X92" s="85">
        <f>'Tabella-Z2'!K99</f>
        <v>4.4999999999999998E-2</v>
      </c>
      <c r="Y92" s="527"/>
      <c r="Z92" s="11">
        <f>IF(AND($F$91="X",$Y$4&gt;E91),AA92,IF(AND($Y$91="X",$Y$4&gt;E91),AA92,0))</f>
        <v>0</v>
      </c>
      <c r="AA92" s="13">
        <f>'Tabella-Z2'!K99</f>
        <v>4.4999999999999998E-2</v>
      </c>
    </row>
    <row r="93" spans="1:27" ht="18" customHeight="1" outlineLevel="1" x14ac:dyDescent="0.3">
      <c r="A93" s="166"/>
      <c r="B93" s="503"/>
      <c r="C93" s="468"/>
      <c r="D93" s="196" t="s">
        <v>441</v>
      </c>
      <c r="E93" s="197"/>
      <c r="F93" s="492"/>
      <c r="G93" s="513"/>
      <c r="H93" s="19">
        <f>IF(AND($F$91="X",$G$4&gt;E92),I93,IF(AND($G$91="X",$G$4&gt;E92),I93,0))</f>
        <v>0</v>
      </c>
      <c r="I93" s="55">
        <f>'Tabella-Z2'!H100</f>
        <v>1.4999999999999999E-2</v>
      </c>
      <c r="J93" s="532"/>
      <c r="K93" s="19">
        <f>IF(AND($F$91="X",$J$4&gt;E92),L93,IF(AND($G$91="X",$J$4&gt;E92),L93,0))</f>
        <v>0</v>
      </c>
      <c r="L93" s="20">
        <f>'Tabella-Z2'!H100</f>
        <v>1.4999999999999999E-2</v>
      </c>
      <c r="M93" s="535"/>
      <c r="N93" s="51">
        <f>IF(AND($F$91="X",$M$4&gt;E92),O93,IF(AND($M$91="X",$M$4&gt;E92),O93,0))</f>
        <v>0</v>
      </c>
      <c r="O93" s="55">
        <f>'Tabella-Z2'!I100</f>
        <v>2.5000000000000001E-2</v>
      </c>
      <c r="P93" s="532"/>
      <c r="Q93" s="19">
        <f>IF(AND($F$91="X",$M$4&gt;H92),R93,IF(AND($M$91="X",$M$4&gt;H92),R93,0))</f>
        <v>0</v>
      </c>
      <c r="R93" s="19">
        <f>'Tabella-Z2'!I100</f>
        <v>2.5000000000000001E-2</v>
      </c>
      <c r="S93" s="528"/>
      <c r="T93" s="19">
        <f>IF(AND($F$91="X",$S$4&gt;E92),U93,IF(AND($S$91="X",$S$4&gt;E92),U93,0))</f>
        <v>0</v>
      </c>
      <c r="U93" s="55">
        <f>'Tabella-Z2'!K100</f>
        <v>1.4999999999999999E-2</v>
      </c>
      <c r="V93" s="528"/>
      <c r="W93" s="19">
        <f>IF(AND($F$91="X",$V$4&gt;E92),X93,IF(AND($V$91="X",$V$4&gt;E92),X93,0))</f>
        <v>0</v>
      </c>
      <c r="X93" s="55">
        <f>'Tabella-Z2'!K100</f>
        <v>1.4999999999999999E-2</v>
      </c>
      <c r="Y93" s="528"/>
      <c r="Z93" s="19">
        <f>IF(AND($F$91="X",$Y$4&gt;E92),AA93,IF(AND($Y$91="X",$Y$4&gt;E92),AA93,0))</f>
        <v>0</v>
      </c>
      <c r="AA93" s="21">
        <f>'Tabella-Z2'!K100</f>
        <v>1.4999999999999999E-2</v>
      </c>
    </row>
    <row r="94" spans="1:27" ht="18" customHeight="1" outlineLevel="1" x14ac:dyDescent="0.3">
      <c r="A94" s="166"/>
      <c r="B94" s="488" t="s">
        <v>538</v>
      </c>
      <c r="C94" s="468" t="s">
        <v>493</v>
      </c>
      <c r="D94" s="192" t="s">
        <v>439</v>
      </c>
      <c r="E94" s="193">
        <v>5000000</v>
      </c>
      <c r="F94" s="491"/>
      <c r="G94" s="511"/>
      <c r="H94" s="70">
        <f>IF($F94="X",I94,IF(G94="X",I94,0))</f>
        <v>0</v>
      </c>
      <c r="I94" s="54">
        <f>'Tabella-Z2'!H101</f>
        <v>1.7999999999999999E-2</v>
      </c>
      <c r="J94" s="538"/>
      <c r="K94" s="70">
        <f t="shared" ref="K94" si="40">IF($F94="X",L94,IF(J94="X",L94,0))</f>
        <v>0</v>
      </c>
      <c r="L94" s="71">
        <f>'Tabella-Z2'!H101</f>
        <v>1.7999999999999999E-2</v>
      </c>
      <c r="M94" s="540"/>
      <c r="N94" s="49">
        <f t="shared" ref="N94" si="41">IF($F94="X",O94,IF(M94="X",O94,0))</f>
        <v>0</v>
      </c>
      <c r="O94" s="54">
        <f>'Tabella-Z2'!I101</f>
        <v>0.02</v>
      </c>
      <c r="P94" s="538"/>
      <c r="Q94" s="70">
        <f t="shared" ref="Q94" si="42">IF($F94="X",R94,IF(P94="X",R94,0))</f>
        <v>0</v>
      </c>
      <c r="R94" s="70">
        <f>'Tabella-Z2'!I101</f>
        <v>0.02</v>
      </c>
      <c r="S94" s="536"/>
      <c r="T94" s="70">
        <f t="shared" ref="T94" si="43">IF($F94="X",U94,IF(S94="X",U94,0))</f>
        <v>0</v>
      </c>
      <c r="U94" s="54">
        <f>'Tabella-Z2'!K101</f>
        <v>1.7999999999999999E-2</v>
      </c>
      <c r="V94" s="536"/>
      <c r="W94" s="70">
        <f t="shared" ref="W94" si="44">IF($F94="X",X94,IF(V94="X",X94,0))</f>
        <v>0</v>
      </c>
      <c r="X94" s="54">
        <f>'Tabella-Z2'!K101</f>
        <v>1.7999999999999999E-2</v>
      </c>
      <c r="Y94" s="536"/>
      <c r="Z94" s="70">
        <f t="shared" ref="Z94" si="45">IF($F94="X",AA94,IF(Y94="X",AA94,0))</f>
        <v>0</v>
      </c>
      <c r="AA94" s="50">
        <f>'Tabella-Z2'!K101</f>
        <v>1.7999999999999999E-2</v>
      </c>
    </row>
    <row r="95" spans="1:27" ht="18" customHeight="1" outlineLevel="1" x14ac:dyDescent="0.3">
      <c r="A95" s="166"/>
      <c r="B95" s="503"/>
      <c r="C95" s="468"/>
      <c r="D95" s="194" t="s">
        <v>440</v>
      </c>
      <c r="E95" s="195">
        <v>20000000</v>
      </c>
      <c r="F95" s="492"/>
      <c r="G95" s="512"/>
      <c r="H95" s="11">
        <f>IF(AND($F$94="X",$G$4&gt;E94),I95,IF(AND($G$94="X",$G$4&gt;E94),I95,0))</f>
        <v>0</v>
      </c>
      <c r="I95" s="85">
        <f>'Tabella-Z2'!H102</f>
        <v>8.0000000000000002E-3</v>
      </c>
      <c r="J95" s="531"/>
      <c r="K95" s="11">
        <f>IF(AND($F$94="X",$J$4&gt;E94),L95,IF(AND($G$94="X",$J$4&gt;E94),L95,0))</f>
        <v>0</v>
      </c>
      <c r="L95" s="12">
        <f>'Tabella-Z2'!H102</f>
        <v>8.0000000000000002E-3</v>
      </c>
      <c r="M95" s="534"/>
      <c r="N95" s="86">
        <f>IF(AND($F$94="X",$M$4&gt;E94),O95,IF(AND($M$94="X",$M$4&gt;E94),O95,0))</f>
        <v>0</v>
      </c>
      <c r="O95" s="85">
        <f>'Tabella-Z2'!I102</f>
        <v>0.01</v>
      </c>
      <c r="P95" s="531"/>
      <c r="Q95" s="11">
        <f>IF(AND($F$94="X",$M$4&gt;E94),R95,IF(AND($M$94="X",$M$4&gt;E94),R95,0))</f>
        <v>0</v>
      </c>
      <c r="R95" s="11">
        <f>'Tabella-Z2'!I102</f>
        <v>0.01</v>
      </c>
      <c r="S95" s="527"/>
      <c r="T95" s="11">
        <f>IF(AND($F$94="X",$S$4&gt;E94),U95,IF(AND($S$94="X",$S$4&gt;E94),U95,0))</f>
        <v>0</v>
      </c>
      <c r="U95" s="85">
        <f>'Tabella-Z2'!K102</f>
        <v>8.0000000000000002E-3</v>
      </c>
      <c r="V95" s="527"/>
      <c r="W95" s="11">
        <f>IF(AND($F$94="X",$V$4&gt;E94),X95,IF(AND($V$94="X",$V$4&gt;E94),X95,0))</f>
        <v>0</v>
      </c>
      <c r="X95" s="85">
        <f>'Tabella-Z2'!K102</f>
        <v>8.0000000000000002E-3</v>
      </c>
      <c r="Y95" s="527"/>
      <c r="Z95" s="11">
        <f>IF(AND($F$94="X",$V$4&gt;E94),AA95,IF(AND($V$94="X",$V$4&gt;E94),AA95,0))</f>
        <v>0</v>
      </c>
      <c r="AA95" s="72">
        <f>'Tabella-Z2'!K102</f>
        <v>8.0000000000000002E-3</v>
      </c>
    </row>
    <row r="96" spans="1:27" ht="18" customHeight="1" outlineLevel="1" x14ac:dyDescent="0.3">
      <c r="A96" s="166"/>
      <c r="B96" s="503"/>
      <c r="C96" s="468"/>
      <c r="D96" s="196" t="s">
        <v>441</v>
      </c>
      <c r="E96" s="197"/>
      <c r="F96" s="493"/>
      <c r="G96" s="513"/>
      <c r="H96" s="66">
        <f>IF(AND($F$94="X",$G$4&gt;E95),I96,IF(AND($G$94="X",$G$4&gt;E95),I96,0))</f>
        <v>0</v>
      </c>
      <c r="I96" s="64">
        <f>'Tabella-Z2'!H103</f>
        <v>4.0000000000000001E-3</v>
      </c>
      <c r="J96" s="539"/>
      <c r="K96" s="66">
        <f>IF(AND($F$94="X",$J$4&gt;E95),L96,IF(AND($G$94="X",$J$4&gt;E95),L96,0))</f>
        <v>0</v>
      </c>
      <c r="L96" s="67">
        <f>'Tabella-Z2'!H103</f>
        <v>4.0000000000000001E-3</v>
      </c>
      <c r="M96" s="541"/>
      <c r="N96" s="65">
        <f>IF(AND($F$94="X",$M$4&gt;E95),O96,IF(AND($M$94="X",$M$4&gt;E95),O96,0))</f>
        <v>0</v>
      </c>
      <c r="O96" s="64">
        <f>'Tabella-Z2'!I103</f>
        <v>5.0000000000000001E-3</v>
      </c>
      <c r="P96" s="539"/>
      <c r="Q96" s="66">
        <f>IF(AND($F$94="X",$M$4&gt;H95),R96,IF(AND($M$94="X",$M$4&gt;H95),R96,0))</f>
        <v>0</v>
      </c>
      <c r="R96" s="66">
        <f>'Tabella-Z2'!I103</f>
        <v>5.0000000000000001E-3</v>
      </c>
      <c r="S96" s="537"/>
      <c r="T96" s="66">
        <f>IF(AND($F$94="X",$S$4&gt;E95),U96,IF(AND($S$94="X",$S$4&gt;E95),U96,0))</f>
        <v>0</v>
      </c>
      <c r="U96" s="64">
        <f>'Tabella-Z2'!K103</f>
        <v>4.0000000000000001E-3</v>
      </c>
      <c r="V96" s="537"/>
      <c r="W96" s="66">
        <f>IF(AND($F$94="X",$V$4&gt;E95),X96,IF(AND($V$94="X",$V$4&gt;E95),X96,0))</f>
        <v>0</v>
      </c>
      <c r="X96" s="64">
        <f>'Tabella-Z2'!K103</f>
        <v>4.0000000000000001E-3</v>
      </c>
      <c r="Y96" s="537"/>
      <c r="Z96" s="66">
        <f>IF(AND($F$94="X",$V$4&gt;E95),AA96,IF(AND($V$94="X",$V$4&gt;E95),AA96,0))</f>
        <v>0</v>
      </c>
      <c r="AA96" s="68">
        <f>'Tabella-Z2'!K103</f>
        <v>4.0000000000000001E-3</v>
      </c>
    </row>
    <row r="97" spans="1:27" ht="18" customHeight="1" outlineLevel="1" x14ac:dyDescent="0.3">
      <c r="A97" s="166"/>
      <c r="B97" s="179" t="s">
        <v>539</v>
      </c>
      <c r="C97" s="462" t="s">
        <v>540</v>
      </c>
      <c r="D97" s="462"/>
      <c r="E97" s="462"/>
      <c r="F97" s="40"/>
      <c r="G97" s="256"/>
      <c r="H97" s="76">
        <f>IF($F97="X",I97,IF(G97="X",I97,0))</f>
        <v>0</v>
      </c>
      <c r="I97" s="74">
        <f>'Tabella-Z2'!H104</f>
        <v>0.01</v>
      </c>
      <c r="J97" s="251"/>
      <c r="K97" s="76">
        <f t="shared" ref="K97" si="46">IF($F97="X",L97,IF(J97="X",L97,0))</f>
        <v>0</v>
      </c>
      <c r="L97" s="77">
        <f>'Tabella-Z2'!H104</f>
        <v>0.01</v>
      </c>
      <c r="M97" s="254"/>
      <c r="N97" s="75">
        <f t="shared" si="33"/>
        <v>0</v>
      </c>
      <c r="O97" s="74">
        <f>'Tabella-Z2'!I104</f>
        <v>0.01</v>
      </c>
      <c r="P97" s="251"/>
      <c r="Q97" s="76">
        <f t="shared" ref="Q97:Q98" si="47">IF($F97="X",R97,IF(P97="X",R97,0))</f>
        <v>0</v>
      </c>
      <c r="R97" s="76">
        <f>'Tabella-Z2'!I104</f>
        <v>0.01</v>
      </c>
      <c r="S97" s="260"/>
      <c r="T97" s="76">
        <f t="shared" si="37"/>
        <v>0</v>
      </c>
      <c r="U97" s="74">
        <f>'Tabella-Z2'!K104</f>
        <v>0.01</v>
      </c>
      <c r="V97" s="260"/>
      <c r="W97" s="76">
        <f t="shared" si="38"/>
        <v>0</v>
      </c>
      <c r="X97" s="74">
        <f>'Tabella-Z2'!K104</f>
        <v>0.01</v>
      </c>
      <c r="Y97" s="260"/>
      <c r="Z97" s="76">
        <f t="shared" ref="Z97:Z98" si="48">IF($F97="X",AA97,IF(Y97="X",AA97,0))</f>
        <v>0</v>
      </c>
      <c r="AA97" s="89">
        <f>'Tabella-Z2'!K104</f>
        <v>0.01</v>
      </c>
    </row>
    <row r="98" spans="1:27" ht="18" customHeight="1" outlineLevel="1" x14ac:dyDescent="0.3">
      <c r="A98" s="166"/>
      <c r="B98" s="187" t="s">
        <v>541</v>
      </c>
      <c r="C98" s="508" t="s">
        <v>542</v>
      </c>
      <c r="D98" s="508"/>
      <c r="E98" s="508"/>
      <c r="F98" s="122"/>
      <c r="G98" s="257"/>
      <c r="H98" s="90">
        <f>IF($F98="X",I98,IF(G98="X",I98,0))</f>
        <v>0</v>
      </c>
      <c r="I98" s="91">
        <f>'Tabella-Z2'!H105</f>
        <v>0.13</v>
      </c>
      <c r="J98" s="258"/>
      <c r="K98" s="90">
        <f>IF($F98="X",L98,IF(J98="X",L98,0))</f>
        <v>0</v>
      </c>
      <c r="L98" s="92">
        <f>'Tabella-Z2'!H105</f>
        <v>0.13</v>
      </c>
      <c r="M98" s="259"/>
      <c r="N98" s="93">
        <f t="shared" si="33"/>
        <v>0</v>
      </c>
      <c r="O98" s="91">
        <f>'Tabella-Z2'!I105</f>
        <v>0.13</v>
      </c>
      <c r="P98" s="258"/>
      <c r="Q98" s="90">
        <f t="shared" si="47"/>
        <v>0</v>
      </c>
      <c r="R98" s="90">
        <f>'Tabella-Z2'!I105</f>
        <v>0.13</v>
      </c>
      <c r="S98" s="261"/>
      <c r="T98" s="90">
        <f t="shared" si="37"/>
        <v>0</v>
      </c>
      <c r="U98" s="91">
        <f>'Tabella-Z2'!K105</f>
        <v>0.13</v>
      </c>
      <c r="V98" s="261"/>
      <c r="W98" s="90">
        <f t="shared" si="38"/>
        <v>0</v>
      </c>
      <c r="X98" s="91">
        <f>'Tabella-Z2'!K105</f>
        <v>0.13</v>
      </c>
      <c r="Y98" s="261"/>
      <c r="Z98" s="90">
        <f t="shared" si="48"/>
        <v>0</v>
      </c>
      <c r="AA98" s="94">
        <f>'Tabella-Z2'!K105</f>
        <v>0.13</v>
      </c>
    </row>
    <row r="99" spans="1:27" ht="18" customHeight="1" outlineLevel="1" x14ac:dyDescent="0.3">
      <c r="A99" s="166"/>
      <c r="B99" s="509" t="s">
        <v>694</v>
      </c>
      <c r="C99" s="509"/>
      <c r="D99" s="509"/>
      <c r="E99" s="101" t="s">
        <v>2</v>
      </c>
      <c r="F99" s="101"/>
      <c r="G99" s="102"/>
      <c r="H99" s="102">
        <f>SUM(H63:H74,H84:H90,H97:H98)</f>
        <v>0.09</v>
      </c>
      <c r="I99" s="102">
        <f>H99</f>
        <v>0.09</v>
      </c>
      <c r="J99" s="102"/>
      <c r="K99" s="102">
        <f>SUM(K63:K74,K84:K90,K97:K98)</f>
        <v>0.09</v>
      </c>
      <c r="L99" s="102">
        <f>K99</f>
        <v>0.09</v>
      </c>
      <c r="M99" s="102"/>
      <c r="N99" s="102">
        <f>SUM(N63:N74,N81:N90,N97:N98)</f>
        <v>0.48</v>
      </c>
      <c r="O99" s="102">
        <f>N99</f>
        <v>0.48</v>
      </c>
      <c r="P99" s="102"/>
      <c r="Q99" s="102">
        <f>SUM(Q63:Q74,Q81:Q90,Q97:Q98)</f>
        <v>0.48</v>
      </c>
      <c r="R99" s="102">
        <f>Q99</f>
        <v>0.48</v>
      </c>
      <c r="S99" s="102"/>
      <c r="T99" s="102">
        <f>SUM(T63:T74,T84:T90,T97:T98)</f>
        <v>0.09</v>
      </c>
      <c r="U99" s="102">
        <f>T99</f>
        <v>0.09</v>
      </c>
      <c r="V99" s="102"/>
      <c r="W99" s="102">
        <f>SUM(W63:W74,W84:W90,W97:W98)</f>
        <v>0.09</v>
      </c>
      <c r="X99" s="102">
        <f>W99</f>
        <v>0.09</v>
      </c>
      <c r="Y99" s="102"/>
      <c r="Z99" s="102">
        <f>SUM(Z63:Z74,Z84:Z90,Z97:Z98)</f>
        <v>0.09</v>
      </c>
      <c r="AA99" s="102">
        <f>Z99</f>
        <v>0.09</v>
      </c>
    </row>
    <row r="100" spans="1:27" ht="14.4" outlineLevel="1" thickBot="1" x14ac:dyDescent="0.35">
      <c r="A100" s="166"/>
      <c r="B100" s="475" t="s">
        <v>7</v>
      </c>
      <c r="C100" s="475"/>
      <c r="D100" s="475"/>
      <c r="E100" s="112" t="s">
        <v>3</v>
      </c>
      <c r="F100" s="112"/>
      <c r="G100" s="469">
        <f>I99*G4*G5*G7+G5*G7*SUM(H205:H210,H212:H214,H216:H218)</f>
        <v>0</v>
      </c>
      <c r="H100" s="470"/>
      <c r="I100" s="470"/>
      <c r="J100" s="469">
        <f>L99*J4*J5*J7+J5*J7*SUM(K205:K210,K212:K214,K216:K218)</f>
        <v>0</v>
      </c>
      <c r="K100" s="470"/>
      <c r="L100" s="470"/>
      <c r="M100" s="469">
        <f>O99*M4*M5*M7+M5*M7*SUM(N205:N210,N212:N214,N216:N218)</f>
        <v>23101.481148937597</v>
      </c>
      <c r="N100" s="470"/>
      <c r="O100" s="470"/>
      <c r="P100" s="469">
        <f>R99*P4*P5*P7+P5*P7*SUM(Q205:Q210,Q212:Q214,Q216:Q218)</f>
        <v>0</v>
      </c>
      <c r="Q100" s="470"/>
      <c r="R100" s="470"/>
      <c r="S100" s="469">
        <f>U99*S4*S5*S7+S5*S7*SUM(T205:T210,T212:T214,T216:T218)</f>
        <v>0</v>
      </c>
      <c r="T100" s="470"/>
      <c r="U100" s="470"/>
      <c r="V100" s="469">
        <f>X99*V4*V5*V7+V5*V7*SUM(W205:W210,W212:W214,W216:W218)</f>
        <v>0</v>
      </c>
      <c r="W100" s="470"/>
      <c r="X100" s="470"/>
      <c r="Y100" s="469">
        <f>AA99*Y4*Y5*Y7+Y5*Y7*SUM(Z205:Z210,Z212:Z214,Z216:Z218)</f>
        <v>0</v>
      </c>
      <c r="Z100" s="470"/>
      <c r="AA100" s="470"/>
    </row>
    <row r="101" spans="1:27" ht="24.75" customHeight="1" outlineLevel="1" thickBot="1" x14ac:dyDescent="0.35">
      <c r="A101" s="177"/>
      <c r="B101" s="471" t="s">
        <v>605</v>
      </c>
      <c r="C101" s="472"/>
      <c r="D101" s="472"/>
      <c r="E101" s="472"/>
      <c r="F101" s="473"/>
      <c r="G101" s="477">
        <f>SUM(G100:AA100)</f>
        <v>23101.481148937597</v>
      </c>
      <c r="H101" s="478"/>
      <c r="I101" s="478"/>
      <c r="J101" s="478"/>
      <c r="K101" s="478"/>
      <c r="L101" s="478"/>
      <c r="M101" s="478"/>
      <c r="N101" s="478"/>
      <c r="O101" s="478"/>
      <c r="P101" s="478"/>
      <c r="Q101" s="478"/>
      <c r="R101" s="478"/>
      <c r="S101" s="478"/>
      <c r="T101" s="478"/>
      <c r="U101" s="478"/>
      <c r="V101" s="478"/>
      <c r="W101" s="478"/>
      <c r="X101" s="478"/>
      <c r="Y101" s="478"/>
      <c r="Z101" s="478"/>
      <c r="AA101" s="479"/>
    </row>
    <row r="102" spans="1:27" ht="20.25" hidden="1" customHeight="1" x14ac:dyDescent="0.3">
      <c r="A102" s="177"/>
      <c r="B102" s="14"/>
      <c r="C102" s="14"/>
      <c r="D102" s="15"/>
      <c r="E102" s="16"/>
      <c r="F102" s="16"/>
      <c r="G102" s="17"/>
      <c r="H102" s="17"/>
      <c r="I102" s="17"/>
      <c r="J102" s="17"/>
      <c r="K102" s="17"/>
      <c r="L102" s="17"/>
      <c r="M102" s="17"/>
      <c r="N102" s="17"/>
      <c r="O102" s="17"/>
      <c r="P102" s="17"/>
      <c r="Q102" s="17"/>
      <c r="R102" s="17"/>
      <c r="S102" s="17"/>
      <c r="T102" s="17"/>
      <c r="U102" s="17"/>
      <c r="V102" s="17"/>
      <c r="W102" s="17"/>
      <c r="X102" s="17"/>
      <c r="Y102" s="17"/>
      <c r="Z102" s="17"/>
      <c r="AA102" s="17"/>
    </row>
    <row r="103" spans="1:27" ht="18" hidden="1" customHeight="1" outlineLevel="1" x14ac:dyDescent="0.3">
      <c r="A103" s="168"/>
      <c r="B103" s="98" t="s">
        <v>688</v>
      </c>
      <c r="C103" s="544" t="s">
        <v>689</v>
      </c>
      <c r="D103" s="545"/>
      <c r="E103" s="545"/>
      <c r="F103" s="545"/>
      <c r="G103" s="545"/>
      <c r="H103" s="545"/>
      <c r="I103" s="545"/>
      <c r="J103" s="545"/>
      <c r="K103" s="545"/>
      <c r="L103" s="545"/>
      <c r="M103" s="545"/>
      <c r="N103" s="545"/>
      <c r="O103" s="545"/>
      <c r="P103" s="545"/>
      <c r="Q103" s="545"/>
      <c r="R103" s="545"/>
      <c r="S103" s="545"/>
      <c r="T103" s="545"/>
      <c r="U103" s="545"/>
      <c r="V103" s="545"/>
      <c r="W103" s="545"/>
      <c r="X103" s="545"/>
      <c r="Y103" s="545"/>
      <c r="Z103" s="545"/>
      <c r="AA103" s="545"/>
    </row>
    <row r="104" spans="1:27" ht="18" hidden="1" customHeight="1" outlineLevel="1" x14ac:dyDescent="0.3">
      <c r="A104" s="168"/>
      <c r="B104" s="198" t="s">
        <v>543</v>
      </c>
      <c r="C104" s="542" t="s">
        <v>544</v>
      </c>
      <c r="D104" s="543"/>
      <c r="E104" s="543"/>
      <c r="F104" s="171"/>
      <c r="G104" s="251"/>
      <c r="H104" s="76">
        <f t="shared" ref="H104:H114" si="49">IF($F104="X",I104,IF(G104="X",I104,0))</f>
        <v>0</v>
      </c>
      <c r="I104" s="77">
        <f>'Tabella-Z2'!H111</f>
        <v>7.0000000000000007E-2</v>
      </c>
      <c r="J104" s="251"/>
      <c r="K104" s="75">
        <f t="shared" ref="K104:K114" si="50">IF($F104="X",I104,IF(J104="X",I104,0))</f>
        <v>0</v>
      </c>
      <c r="L104" s="74">
        <f>'Tabella-Z2'!H111</f>
        <v>7.0000000000000007E-2</v>
      </c>
      <c r="M104" s="251"/>
      <c r="N104" s="76">
        <f t="shared" ref="N104:N114" si="51">IF($F104="X",O104,IF(M104="X",O104,0))</f>
        <v>0</v>
      </c>
      <c r="O104" s="77">
        <f>'Tabella-Z2'!I111</f>
        <v>0.12</v>
      </c>
      <c r="P104" s="254"/>
      <c r="Q104" s="75">
        <f t="shared" ref="Q104:Q114" si="52">IF($F104="X",O104,IF(P104="X",O104,0))</f>
        <v>0</v>
      </c>
      <c r="R104" s="74">
        <f>'Tabella-Z2'!I111</f>
        <v>0.12</v>
      </c>
      <c r="S104" s="251"/>
      <c r="T104" s="76">
        <f t="shared" ref="T104:T114" si="53">IF($F104="X",U104,IF(S104="X",U104,0))</f>
        <v>0</v>
      </c>
      <c r="U104" s="77">
        <f>IF(S6="",0,IF(VLOOKUP($S$6,'Tabella-Z1'!K33:M45,3)="A",'Tabella-Z2'!K111,'Tabella-Z2'!L111))</f>
        <v>0.15</v>
      </c>
      <c r="V104" s="254"/>
      <c r="W104" s="75">
        <f t="shared" ref="W104:W114" si="54">IF($F104="X",X104,IF(V104="X",X104,0))</f>
        <v>0</v>
      </c>
      <c r="X104" s="74">
        <f>IF(V6="",0,IF(VLOOKUP($V$6,'Tabella-Z1'!K33:M45,3)="A",'Tabella-Z2'!K111,'Tabella-Z2'!L111))</f>
        <v>0.15</v>
      </c>
      <c r="Y104" s="251"/>
      <c r="Z104" s="76">
        <f t="shared" ref="Z104:Z114" si="55">IF($F104="X",AA104,IF(Y104="X",AA104,0))</f>
        <v>0</v>
      </c>
      <c r="AA104" s="78">
        <f>IF(Y6="",0,IF(VLOOKUP($V$6,'Tabella-Z1'!K33:M45,3)="A",'Tabella-Z2'!K111,'Tabella-Z2'!L111))</f>
        <v>0.15</v>
      </c>
    </row>
    <row r="105" spans="1:27" ht="18" hidden="1" customHeight="1" outlineLevel="1" x14ac:dyDescent="0.3">
      <c r="A105" s="168"/>
      <c r="B105" s="198" t="s">
        <v>545</v>
      </c>
      <c r="C105" s="542" t="s">
        <v>546</v>
      </c>
      <c r="D105" s="543"/>
      <c r="E105" s="543"/>
      <c r="F105" s="171"/>
      <c r="G105" s="251"/>
      <c r="H105" s="76">
        <f t="shared" si="49"/>
        <v>0</v>
      </c>
      <c r="I105" s="77">
        <f>'Tabella-Z2'!H112</f>
        <v>0.13</v>
      </c>
      <c r="J105" s="251"/>
      <c r="K105" s="75">
        <f t="shared" si="50"/>
        <v>0</v>
      </c>
      <c r="L105" s="74">
        <f>'Tabella-Z2'!H112</f>
        <v>0.13</v>
      </c>
      <c r="M105" s="251"/>
      <c r="N105" s="76">
        <f t="shared" si="51"/>
        <v>0</v>
      </c>
      <c r="O105" s="77">
        <f>'Tabella-Z2'!I112</f>
        <v>0.13</v>
      </c>
      <c r="P105" s="254"/>
      <c r="Q105" s="75">
        <f t="shared" si="52"/>
        <v>0</v>
      </c>
      <c r="R105" s="74">
        <f>'Tabella-Z2'!I112</f>
        <v>0.13</v>
      </c>
      <c r="S105" s="251"/>
      <c r="T105" s="76">
        <f t="shared" si="53"/>
        <v>0</v>
      </c>
      <c r="U105" s="77">
        <f>'Tabella-Z2'!K112</f>
        <v>0.05</v>
      </c>
      <c r="V105" s="254"/>
      <c r="W105" s="75">
        <f t="shared" si="54"/>
        <v>0</v>
      </c>
      <c r="X105" s="74">
        <f>'Tabella-Z2'!K112</f>
        <v>0.05</v>
      </c>
      <c r="Y105" s="251"/>
      <c r="Z105" s="76">
        <f t="shared" si="55"/>
        <v>0</v>
      </c>
      <c r="AA105" s="78">
        <f>'Tabella-Z2'!K112</f>
        <v>0.05</v>
      </c>
    </row>
    <row r="106" spans="1:27" ht="24.9" hidden="1" customHeight="1" outlineLevel="1" x14ac:dyDescent="0.3">
      <c r="A106" s="168"/>
      <c r="B106" s="198" t="s">
        <v>547</v>
      </c>
      <c r="C106" s="542" t="s">
        <v>548</v>
      </c>
      <c r="D106" s="543"/>
      <c r="E106" s="543"/>
      <c r="F106" s="171"/>
      <c r="G106" s="251"/>
      <c r="H106" s="76">
        <f t="shared" si="49"/>
        <v>0</v>
      </c>
      <c r="I106" s="77">
        <f>'Tabella-Z2'!H113</f>
        <v>0.04</v>
      </c>
      <c r="J106" s="251"/>
      <c r="K106" s="75">
        <f t="shared" si="50"/>
        <v>0</v>
      </c>
      <c r="L106" s="74">
        <f>'Tabella-Z2'!H113</f>
        <v>0.04</v>
      </c>
      <c r="M106" s="251"/>
      <c r="N106" s="76">
        <f t="shared" si="51"/>
        <v>0</v>
      </c>
      <c r="O106" s="77">
        <f>'Tabella-Z2'!I113</f>
        <v>0.03</v>
      </c>
      <c r="P106" s="254"/>
      <c r="Q106" s="75">
        <f t="shared" si="52"/>
        <v>0</v>
      </c>
      <c r="R106" s="74">
        <f>'Tabella-Z2'!I113</f>
        <v>0.03</v>
      </c>
      <c r="S106" s="251"/>
      <c r="T106" s="76">
        <f t="shared" si="53"/>
        <v>0</v>
      </c>
      <c r="U106" s="77">
        <f>'Tabella-Z2'!K113</f>
        <v>0.05</v>
      </c>
      <c r="V106" s="254"/>
      <c r="W106" s="75">
        <f t="shared" si="54"/>
        <v>0</v>
      </c>
      <c r="X106" s="74">
        <f>'Tabella-Z2'!K113</f>
        <v>0.05</v>
      </c>
      <c r="Y106" s="251"/>
      <c r="Z106" s="76">
        <f t="shared" si="55"/>
        <v>0</v>
      </c>
      <c r="AA106" s="78">
        <f>'Tabella-Z2'!K113</f>
        <v>0.05</v>
      </c>
    </row>
    <row r="107" spans="1:27" ht="18" hidden="1" customHeight="1" outlineLevel="1" x14ac:dyDescent="0.3">
      <c r="A107" s="168"/>
      <c r="B107" s="198" t="s">
        <v>549</v>
      </c>
      <c r="C107" s="542" t="s">
        <v>550</v>
      </c>
      <c r="D107" s="543"/>
      <c r="E107" s="543"/>
      <c r="F107" s="171"/>
      <c r="G107" s="251"/>
      <c r="H107" s="76">
        <f t="shared" si="49"/>
        <v>0</v>
      </c>
      <c r="I107" s="77">
        <f>'Tabella-Z2'!H114</f>
        <v>0.02</v>
      </c>
      <c r="J107" s="251"/>
      <c r="K107" s="75">
        <f t="shared" si="50"/>
        <v>0</v>
      </c>
      <c r="L107" s="74">
        <f>'Tabella-Z2'!H114</f>
        <v>0.02</v>
      </c>
      <c r="M107" s="251"/>
      <c r="N107" s="76">
        <f t="shared" si="51"/>
        <v>0</v>
      </c>
      <c r="O107" s="77">
        <f>'Tabella-Z2'!I114</f>
        <v>0.01</v>
      </c>
      <c r="P107" s="254"/>
      <c r="Q107" s="75">
        <f t="shared" si="52"/>
        <v>0</v>
      </c>
      <c r="R107" s="74">
        <f>'Tabella-Z2'!I114</f>
        <v>0.01</v>
      </c>
      <c r="S107" s="251"/>
      <c r="T107" s="76">
        <f t="shared" si="53"/>
        <v>0</v>
      </c>
      <c r="U107" s="77">
        <f>'Tabella-Z2'!K114</f>
        <v>0.02</v>
      </c>
      <c r="V107" s="254"/>
      <c r="W107" s="75">
        <f t="shared" si="54"/>
        <v>0</v>
      </c>
      <c r="X107" s="74">
        <f>'Tabella-Z2'!K114</f>
        <v>0.02</v>
      </c>
      <c r="Y107" s="251"/>
      <c r="Z107" s="76">
        <f t="shared" si="55"/>
        <v>0</v>
      </c>
      <c r="AA107" s="78">
        <f>'Tabella-Z2'!K114</f>
        <v>0.02</v>
      </c>
    </row>
    <row r="108" spans="1:27" ht="18" hidden="1" customHeight="1" outlineLevel="1" x14ac:dyDescent="0.3">
      <c r="A108" s="168"/>
      <c r="B108" s="198" t="s">
        <v>551</v>
      </c>
      <c r="C108" s="542" t="s">
        <v>552</v>
      </c>
      <c r="D108" s="543"/>
      <c r="E108" s="543"/>
      <c r="F108" s="171"/>
      <c r="G108" s="251"/>
      <c r="H108" s="76">
        <f t="shared" si="49"/>
        <v>0</v>
      </c>
      <c r="I108" s="77">
        <f>'Tabella-Z2'!H115</f>
        <v>0.02</v>
      </c>
      <c r="J108" s="251"/>
      <c r="K108" s="75">
        <f t="shared" si="50"/>
        <v>0</v>
      </c>
      <c r="L108" s="74">
        <f>'Tabella-Z2'!H115</f>
        <v>0.02</v>
      </c>
      <c r="M108" s="251"/>
      <c r="N108" s="76">
        <f t="shared" si="51"/>
        <v>0</v>
      </c>
      <c r="O108" s="77">
        <f>'Tabella-Z2'!I115</f>
        <v>2.5000000000000001E-2</v>
      </c>
      <c r="P108" s="254"/>
      <c r="Q108" s="75">
        <f t="shared" si="52"/>
        <v>0</v>
      </c>
      <c r="R108" s="74">
        <f>'Tabella-Z2'!I115</f>
        <v>2.5000000000000001E-2</v>
      </c>
      <c r="S108" s="251"/>
      <c r="T108" s="76">
        <f t="shared" si="53"/>
        <v>0</v>
      </c>
      <c r="U108" s="77">
        <f>'Tabella-Z2'!K115</f>
        <v>0.03</v>
      </c>
      <c r="V108" s="254"/>
      <c r="W108" s="75">
        <f t="shared" si="54"/>
        <v>0</v>
      </c>
      <c r="X108" s="74">
        <f>'Tabella-Z2'!K115</f>
        <v>0.03</v>
      </c>
      <c r="Y108" s="251"/>
      <c r="Z108" s="76">
        <f t="shared" si="55"/>
        <v>0</v>
      </c>
      <c r="AA108" s="78">
        <f>'Tabella-Z2'!K115</f>
        <v>0.03</v>
      </c>
    </row>
    <row r="109" spans="1:27" ht="18" hidden="1" customHeight="1" outlineLevel="1" x14ac:dyDescent="0.3">
      <c r="A109" s="168"/>
      <c r="B109" s="198" t="s">
        <v>553</v>
      </c>
      <c r="C109" s="542" t="s">
        <v>482</v>
      </c>
      <c r="D109" s="543"/>
      <c r="E109" s="543"/>
      <c r="F109" s="171"/>
      <c r="G109" s="251"/>
      <c r="H109" s="76">
        <f t="shared" si="49"/>
        <v>0</v>
      </c>
      <c r="I109" s="77">
        <f>'Tabella-Z2'!H116</f>
        <v>0.03</v>
      </c>
      <c r="J109" s="251"/>
      <c r="K109" s="75">
        <f t="shared" si="50"/>
        <v>0</v>
      </c>
      <c r="L109" s="74">
        <f>'Tabella-Z2'!H116</f>
        <v>0.03</v>
      </c>
      <c r="M109" s="251"/>
      <c r="N109" s="76">
        <f t="shared" si="51"/>
        <v>0</v>
      </c>
      <c r="O109" s="77">
        <f>'Tabella-Z2'!I116</f>
        <v>0.03</v>
      </c>
      <c r="P109" s="254"/>
      <c r="Q109" s="75">
        <f t="shared" si="52"/>
        <v>0</v>
      </c>
      <c r="R109" s="74">
        <f>'Tabella-Z2'!I116</f>
        <v>0.03</v>
      </c>
      <c r="S109" s="251"/>
      <c r="T109" s="76">
        <f t="shared" si="53"/>
        <v>0</v>
      </c>
      <c r="U109" s="77">
        <f>'Tabella-Z2'!K116</f>
        <v>0.03</v>
      </c>
      <c r="V109" s="254"/>
      <c r="W109" s="75">
        <f t="shared" si="54"/>
        <v>0</v>
      </c>
      <c r="X109" s="74">
        <f>'Tabella-Z2'!K116</f>
        <v>0.03</v>
      </c>
      <c r="Y109" s="251"/>
      <c r="Z109" s="76">
        <f t="shared" si="55"/>
        <v>0</v>
      </c>
      <c r="AA109" s="78">
        <f>'Tabella-Z2'!K116</f>
        <v>0.03</v>
      </c>
    </row>
    <row r="110" spans="1:27" ht="18" hidden="1" customHeight="1" outlineLevel="1" x14ac:dyDescent="0.3">
      <c r="A110" s="168"/>
      <c r="B110" s="198" t="s">
        <v>554</v>
      </c>
      <c r="C110" s="542" t="s">
        <v>555</v>
      </c>
      <c r="D110" s="543"/>
      <c r="E110" s="543"/>
      <c r="F110" s="171"/>
      <c r="G110" s="251"/>
      <c r="H110" s="76">
        <f t="shared" si="49"/>
        <v>0</v>
      </c>
      <c r="I110" s="77">
        <f>'Tabella-Z2'!H117</f>
        <v>0.1</v>
      </c>
      <c r="J110" s="251"/>
      <c r="K110" s="75">
        <f t="shared" si="50"/>
        <v>0</v>
      </c>
      <c r="L110" s="74">
        <f>'Tabella-Z2'!H117</f>
        <v>0.1</v>
      </c>
      <c r="M110" s="251"/>
      <c r="N110" s="76">
        <f t="shared" si="51"/>
        <v>0</v>
      </c>
      <c r="O110" s="77">
        <f>'Tabella-Z2'!I117</f>
        <v>0.1</v>
      </c>
      <c r="P110" s="254"/>
      <c r="Q110" s="75">
        <f t="shared" si="52"/>
        <v>0</v>
      </c>
      <c r="R110" s="74">
        <f>'Tabella-Z2'!I117</f>
        <v>0.1</v>
      </c>
      <c r="S110" s="251"/>
      <c r="T110" s="76">
        <f t="shared" si="53"/>
        <v>0</v>
      </c>
      <c r="U110" s="77">
        <f>'Tabella-Z2'!K117</f>
        <v>0.1</v>
      </c>
      <c r="V110" s="254"/>
      <c r="W110" s="75">
        <f t="shared" si="54"/>
        <v>0</v>
      </c>
      <c r="X110" s="74">
        <f>'Tabella-Z2'!K117</f>
        <v>0.1</v>
      </c>
      <c r="Y110" s="251"/>
      <c r="Z110" s="76">
        <f t="shared" si="55"/>
        <v>0</v>
      </c>
      <c r="AA110" s="78">
        <f>'Tabella-Z2'!K117</f>
        <v>0.1</v>
      </c>
    </row>
    <row r="111" spans="1:27" ht="18" hidden="1" customHeight="1" outlineLevel="1" x14ac:dyDescent="0.3">
      <c r="A111" s="168"/>
      <c r="B111" s="198" t="s">
        <v>556</v>
      </c>
      <c r="C111" s="542" t="s">
        <v>557</v>
      </c>
      <c r="D111" s="543"/>
      <c r="E111" s="543"/>
      <c r="F111" s="171"/>
      <c r="G111" s="251"/>
      <c r="H111" s="76">
        <f t="shared" si="49"/>
        <v>0</v>
      </c>
      <c r="I111" s="77">
        <f>'Tabella-Z2'!H118</f>
        <v>0.01</v>
      </c>
      <c r="J111" s="251"/>
      <c r="K111" s="75">
        <f t="shared" si="50"/>
        <v>0</v>
      </c>
      <c r="L111" s="74">
        <f>'Tabella-Z2'!H118</f>
        <v>0.01</v>
      </c>
      <c r="M111" s="251"/>
      <c r="N111" s="76">
        <f t="shared" si="51"/>
        <v>0</v>
      </c>
      <c r="O111" s="77">
        <f>'Tabella-Z2'!I118</f>
        <v>0.01</v>
      </c>
      <c r="P111" s="254"/>
      <c r="Q111" s="75">
        <f t="shared" si="52"/>
        <v>0</v>
      </c>
      <c r="R111" s="74">
        <f>'Tabella-Z2'!I118</f>
        <v>0.01</v>
      </c>
      <c r="S111" s="251"/>
      <c r="T111" s="76">
        <f t="shared" si="53"/>
        <v>0</v>
      </c>
      <c r="U111" s="77">
        <f>'Tabella-Z2'!K118</f>
        <v>0.01</v>
      </c>
      <c r="V111" s="254"/>
      <c r="W111" s="75">
        <f t="shared" si="54"/>
        <v>0</v>
      </c>
      <c r="X111" s="74">
        <f>'Tabella-Z2'!K118</f>
        <v>0.01</v>
      </c>
      <c r="Y111" s="251"/>
      <c r="Z111" s="76">
        <f t="shared" si="55"/>
        <v>0</v>
      </c>
      <c r="AA111" s="78">
        <f>'Tabella-Z2'!K118</f>
        <v>0.01</v>
      </c>
    </row>
    <row r="112" spans="1:27" ht="18" hidden="1" customHeight="1" outlineLevel="1" x14ac:dyDescent="0.3">
      <c r="A112" s="168"/>
      <c r="B112" s="198" t="s">
        <v>558</v>
      </c>
      <c r="C112" s="542" t="s">
        <v>559</v>
      </c>
      <c r="D112" s="543"/>
      <c r="E112" s="543"/>
      <c r="F112" s="171"/>
      <c r="G112" s="251"/>
      <c r="H112" s="76">
        <f t="shared" si="49"/>
        <v>0</v>
      </c>
      <c r="I112" s="77">
        <f>'Tabella-Z2'!H119</f>
        <v>0.13</v>
      </c>
      <c r="J112" s="251"/>
      <c r="K112" s="75">
        <f t="shared" si="50"/>
        <v>0</v>
      </c>
      <c r="L112" s="74">
        <f>'Tabella-Z2'!H119</f>
        <v>0.13</v>
      </c>
      <c r="M112" s="251"/>
      <c r="N112" s="76">
        <f t="shared" si="51"/>
        <v>0</v>
      </c>
      <c r="O112" s="77">
        <f>'Tabella-Z2'!I119</f>
        <v>0.13</v>
      </c>
      <c r="P112" s="254"/>
      <c r="Q112" s="75">
        <f t="shared" si="52"/>
        <v>0</v>
      </c>
      <c r="R112" s="74">
        <f>'Tabella-Z2'!I119</f>
        <v>0.13</v>
      </c>
      <c r="S112" s="251"/>
      <c r="T112" s="76">
        <f t="shared" si="53"/>
        <v>0</v>
      </c>
      <c r="U112" s="77">
        <f>'Tabella-Z2'!K119</f>
        <v>0.13</v>
      </c>
      <c r="V112" s="254"/>
      <c r="W112" s="75">
        <f t="shared" si="54"/>
        <v>0</v>
      </c>
      <c r="X112" s="74">
        <f>'Tabella-Z2'!K119</f>
        <v>0.13</v>
      </c>
      <c r="Y112" s="251"/>
      <c r="Z112" s="76">
        <f t="shared" si="55"/>
        <v>0</v>
      </c>
      <c r="AA112" s="78">
        <f>'Tabella-Z2'!K119</f>
        <v>0.13</v>
      </c>
    </row>
    <row r="113" spans="1:27" ht="18" hidden="1" customHeight="1" outlineLevel="1" x14ac:dyDescent="0.3">
      <c r="A113" s="168"/>
      <c r="B113" s="198" t="s">
        <v>560</v>
      </c>
      <c r="C113" s="542" t="s">
        <v>561</v>
      </c>
      <c r="D113" s="543"/>
      <c r="E113" s="543"/>
      <c r="F113" s="171"/>
      <c r="G113" s="251"/>
      <c r="H113" s="76">
        <f t="shared" si="49"/>
        <v>0</v>
      </c>
      <c r="I113" s="77">
        <f>'Tabella-Z2'!H120</f>
        <v>0.04</v>
      </c>
      <c r="J113" s="251"/>
      <c r="K113" s="75">
        <f t="shared" si="50"/>
        <v>0</v>
      </c>
      <c r="L113" s="74">
        <f>'Tabella-Z2'!H120</f>
        <v>0.04</v>
      </c>
      <c r="M113" s="251"/>
      <c r="N113" s="76">
        <f t="shared" si="51"/>
        <v>0</v>
      </c>
      <c r="O113" s="77">
        <f>'Tabella-Z2'!I120</f>
        <v>0.04</v>
      </c>
      <c r="P113" s="254"/>
      <c r="Q113" s="75">
        <f t="shared" si="52"/>
        <v>0</v>
      </c>
      <c r="R113" s="74">
        <f>'Tabella-Z2'!I120</f>
        <v>0.04</v>
      </c>
      <c r="S113" s="251"/>
      <c r="T113" s="76">
        <f t="shared" si="53"/>
        <v>0</v>
      </c>
      <c r="U113" s="77">
        <f>'Tabella-Z2'!K120</f>
        <v>0.04</v>
      </c>
      <c r="V113" s="254"/>
      <c r="W113" s="75">
        <f t="shared" si="54"/>
        <v>0</v>
      </c>
      <c r="X113" s="74">
        <f>'Tabella-Z2'!K120</f>
        <v>0.04</v>
      </c>
      <c r="Y113" s="251"/>
      <c r="Z113" s="76">
        <f t="shared" si="55"/>
        <v>0</v>
      </c>
      <c r="AA113" s="78">
        <f>'Tabella-Z2'!K120</f>
        <v>0.04</v>
      </c>
    </row>
    <row r="114" spans="1:27" ht="18" hidden="1" customHeight="1" outlineLevel="1" x14ac:dyDescent="0.3">
      <c r="A114" s="168"/>
      <c r="B114" s="199" t="s">
        <v>562</v>
      </c>
      <c r="C114" s="546" t="s">
        <v>563</v>
      </c>
      <c r="D114" s="547"/>
      <c r="E114" s="547"/>
      <c r="F114" s="171"/>
      <c r="G114" s="258"/>
      <c r="H114" s="90">
        <f t="shared" si="49"/>
        <v>0</v>
      </c>
      <c r="I114" s="92">
        <f>'Tabella-Z2'!H121</f>
        <v>0.01</v>
      </c>
      <c r="J114" s="258"/>
      <c r="K114" s="75">
        <f t="shared" si="50"/>
        <v>0</v>
      </c>
      <c r="L114" s="74">
        <f>'Tabella-Z2'!H121</f>
        <v>0.01</v>
      </c>
      <c r="M114" s="258"/>
      <c r="N114" s="90">
        <f t="shared" si="51"/>
        <v>0</v>
      </c>
      <c r="O114" s="92">
        <f>'Tabella-Z2'!I121</f>
        <v>0.01</v>
      </c>
      <c r="P114" s="259"/>
      <c r="Q114" s="75">
        <f t="shared" si="52"/>
        <v>0</v>
      </c>
      <c r="R114" s="74">
        <f>'Tabella-Z2'!I121</f>
        <v>0.01</v>
      </c>
      <c r="S114" s="258"/>
      <c r="T114" s="90">
        <f t="shared" si="53"/>
        <v>0</v>
      </c>
      <c r="U114" s="92">
        <f>'Tabella-Z2'!K121</f>
        <v>0.01</v>
      </c>
      <c r="V114" s="259"/>
      <c r="W114" s="75">
        <f t="shared" si="54"/>
        <v>0</v>
      </c>
      <c r="X114" s="74">
        <f>'Tabella-Z2'!K121</f>
        <v>0.01</v>
      </c>
      <c r="Y114" s="258"/>
      <c r="Z114" s="90">
        <f t="shared" si="55"/>
        <v>0</v>
      </c>
      <c r="AA114" s="97">
        <f>'Tabella-Z2'!K121</f>
        <v>0.01</v>
      </c>
    </row>
    <row r="115" spans="1:27" ht="18" hidden="1" customHeight="1" outlineLevel="1" x14ac:dyDescent="0.3">
      <c r="A115" s="168"/>
      <c r="B115" s="509" t="s">
        <v>694</v>
      </c>
      <c r="C115" s="509"/>
      <c r="D115" s="509"/>
      <c r="E115" s="101" t="s">
        <v>2</v>
      </c>
      <c r="F115" s="101"/>
      <c r="G115" s="102"/>
      <c r="H115" s="102">
        <f>SUM(H104:H114)</f>
        <v>0</v>
      </c>
      <c r="I115" s="102">
        <f>H115</f>
        <v>0</v>
      </c>
      <c r="J115" s="102"/>
      <c r="K115" s="102">
        <f>SUM(K104:K114)</f>
        <v>0</v>
      </c>
      <c r="L115" s="102">
        <f>K115</f>
        <v>0</v>
      </c>
      <c r="M115" s="102"/>
      <c r="N115" s="102">
        <f>SUM(N104:N114)</f>
        <v>0</v>
      </c>
      <c r="O115" s="102">
        <f>N115</f>
        <v>0</v>
      </c>
      <c r="P115" s="102"/>
      <c r="Q115" s="102">
        <f>SUM(Q104:Q114)</f>
        <v>0</v>
      </c>
      <c r="R115" s="102">
        <f>Q115</f>
        <v>0</v>
      </c>
      <c r="S115" s="102"/>
      <c r="T115" s="102">
        <f>SUM(T104:T114)</f>
        <v>0</v>
      </c>
      <c r="U115" s="102">
        <f>T115</f>
        <v>0</v>
      </c>
      <c r="V115" s="102"/>
      <c r="W115" s="102">
        <f>SUM(W104:W114)</f>
        <v>0</v>
      </c>
      <c r="X115" s="102">
        <f>W115</f>
        <v>0</v>
      </c>
      <c r="Y115" s="102"/>
      <c r="Z115" s="102">
        <f>SUM(Z104:Z114)</f>
        <v>0</v>
      </c>
      <c r="AA115" s="102">
        <f>Z115</f>
        <v>0</v>
      </c>
    </row>
    <row r="116" spans="1:27" ht="12.75" hidden="1" customHeight="1" outlineLevel="1" thickBot="1" x14ac:dyDescent="0.35">
      <c r="A116" s="168"/>
      <c r="B116" s="475" t="s">
        <v>7</v>
      </c>
      <c r="C116" s="475"/>
      <c r="D116" s="475"/>
      <c r="E116" s="112" t="s">
        <v>3</v>
      </c>
      <c r="F116" s="112"/>
      <c r="G116" s="469">
        <f>I115*G4*G5*G7</f>
        <v>0</v>
      </c>
      <c r="H116" s="470"/>
      <c r="I116" s="470"/>
      <c r="J116" s="469">
        <f>L115*J4*J5*J7</f>
        <v>0</v>
      </c>
      <c r="K116" s="470"/>
      <c r="L116" s="470"/>
      <c r="M116" s="469">
        <f>O115*M4*M5*M7</f>
        <v>0</v>
      </c>
      <c r="N116" s="470"/>
      <c r="O116" s="470"/>
      <c r="P116" s="469">
        <f>R115*P4*P5*P7</f>
        <v>0</v>
      </c>
      <c r="Q116" s="470"/>
      <c r="R116" s="470"/>
      <c r="S116" s="469">
        <f>U115*S4*S5*S7</f>
        <v>0</v>
      </c>
      <c r="T116" s="470"/>
      <c r="U116" s="470"/>
      <c r="V116" s="469">
        <f>X115*V4*V5*V7</f>
        <v>0</v>
      </c>
      <c r="W116" s="470"/>
      <c r="X116" s="470"/>
      <c r="Y116" s="469">
        <f>AA115*Y4*Y5*Y7</f>
        <v>0</v>
      </c>
      <c r="Z116" s="470"/>
      <c r="AA116" s="470"/>
    </row>
    <row r="117" spans="1:27" ht="25.5" hidden="1" customHeight="1" outlineLevel="1" thickBot="1" x14ac:dyDescent="0.35">
      <c r="A117" s="177"/>
      <c r="B117" s="471" t="s">
        <v>605</v>
      </c>
      <c r="C117" s="472"/>
      <c r="D117" s="472"/>
      <c r="E117" s="472"/>
      <c r="F117" s="473"/>
      <c r="G117" s="477">
        <f>SUM(G116:AA116)</f>
        <v>0</v>
      </c>
      <c r="H117" s="478"/>
      <c r="I117" s="478"/>
      <c r="J117" s="478"/>
      <c r="K117" s="478"/>
      <c r="L117" s="478"/>
      <c r="M117" s="478"/>
      <c r="N117" s="478"/>
      <c r="O117" s="478"/>
      <c r="P117" s="478"/>
      <c r="Q117" s="478"/>
      <c r="R117" s="478"/>
      <c r="S117" s="478"/>
      <c r="T117" s="478"/>
      <c r="U117" s="478"/>
      <c r="V117" s="478"/>
      <c r="W117" s="478"/>
      <c r="X117" s="478"/>
      <c r="Y117" s="478"/>
      <c r="Z117" s="478"/>
      <c r="AA117" s="479"/>
    </row>
    <row r="118" spans="1:27" ht="20.25" hidden="1" customHeight="1" x14ac:dyDescent="0.3">
      <c r="A118" s="177"/>
      <c r="B118" s="14"/>
      <c r="C118" s="14"/>
      <c r="D118" s="15"/>
      <c r="E118" s="16"/>
      <c r="F118" s="16"/>
      <c r="G118" s="17"/>
      <c r="H118" s="17"/>
      <c r="I118" s="17"/>
      <c r="J118" s="17"/>
      <c r="K118" s="17"/>
      <c r="L118" s="17"/>
      <c r="M118" s="17"/>
      <c r="N118" s="17"/>
      <c r="O118" s="17"/>
      <c r="P118" s="17"/>
      <c r="Q118" s="17"/>
      <c r="R118" s="17"/>
      <c r="S118" s="17"/>
      <c r="T118" s="17"/>
      <c r="U118" s="17"/>
      <c r="V118" s="17"/>
      <c r="W118" s="17"/>
      <c r="X118" s="17"/>
      <c r="Y118" s="17"/>
      <c r="Z118" s="17"/>
      <c r="AA118" s="17"/>
    </row>
    <row r="119" spans="1:27" ht="18" hidden="1" customHeight="1" outlineLevel="1" x14ac:dyDescent="0.3">
      <c r="A119" s="168"/>
      <c r="B119" s="98" t="s">
        <v>691</v>
      </c>
      <c r="C119" s="550" t="s">
        <v>690</v>
      </c>
      <c r="D119" s="551"/>
      <c r="E119" s="551"/>
      <c r="F119" s="551"/>
      <c r="G119" s="551"/>
      <c r="H119" s="551"/>
      <c r="I119" s="551"/>
      <c r="J119" s="551"/>
      <c r="K119" s="551"/>
      <c r="L119" s="551"/>
      <c r="M119" s="551"/>
      <c r="N119" s="551"/>
      <c r="O119" s="551"/>
      <c r="P119" s="551"/>
      <c r="Q119" s="551"/>
      <c r="R119" s="551"/>
      <c r="S119" s="551"/>
      <c r="T119" s="551"/>
      <c r="U119" s="551"/>
      <c r="V119" s="551"/>
      <c r="W119" s="551"/>
      <c r="X119" s="551"/>
      <c r="Y119" s="551"/>
      <c r="Z119" s="551"/>
      <c r="AA119" s="552"/>
    </row>
    <row r="120" spans="1:27" ht="18" hidden="1" customHeight="1" outlineLevel="1" x14ac:dyDescent="0.3">
      <c r="B120" s="200" t="s">
        <v>564</v>
      </c>
      <c r="C120" s="548" t="s">
        <v>565</v>
      </c>
      <c r="D120" s="549"/>
      <c r="E120" s="549"/>
      <c r="F120" s="171"/>
      <c r="G120" s="251"/>
      <c r="H120" s="76">
        <f t="shared" ref="H120:H125" si="56">IF($F120="X",I120,IF(G120="X",I120,0))</f>
        <v>0</v>
      </c>
      <c r="I120" s="77">
        <f>'Tabella-Z2'!H126</f>
        <v>0.32</v>
      </c>
      <c r="J120" s="254"/>
      <c r="K120" s="76">
        <f t="shared" ref="K120:K124" si="57">IF($F120="X",L120,IF(J120="X",L120,0))</f>
        <v>0</v>
      </c>
      <c r="L120" s="77">
        <f>'Tabella-Z2'!H126</f>
        <v>0.32</v>
      </c>
      <c r="M120" s="254"/>
      <c r="N120" s="76">
        <f t="shared" ref="N120:N140" si="58">IF($F120="X",O120,IF(M120="X",O120,0))</f>
        <v>0</v>
      </c>
      <c r="O120" s="77">
        <f>'Tabella-Z2'!I126</f>
        <v>0.38</v>
      </c>
      <c r="P120" s="254"/>
      <c r="Q120" s="76">
        <f t="shared" ref="Q120:Q124" si="59">IF($F120="X",R120,IF(P120="X",R120,0))</f>
        <v>0</v>
      </c>
      <c r="R120" s="77">
        <f>'Tabella-Z2'!I126</f>
        <v>0.38</v>
      </c>
      <c r="S120" s="254"/>
      <c r="T120" s="76">
        <f t="shared" ref="T120:T140" si="60">IF($F120="X",U120,IF(S120="X",U120,0))</f>
        <v>0</v>
      </c>
      <c r="U120" s="77">
        <f>IF(S6="",0,IF(VLOOKUP($S$6,'Tabella-Z1'!K33:M45,3)="A",'Tabella-Z2'!K126,'Tabella-Z2'!L126))</f>
        <v>0.32</v>
      </c>
      <c r="V120" s="254"/>
      <c r="W120" s="76">
        <f t="shared" ref="W120:W140" si="61">IF($F120="X",X120,IF(V120="X",X120,0))</f>
        <v>0</v>
      </c>
      <c r="X120" s="77">
        <f>IF(V6="",0,IF(VLOOKUP($V$6,'Tabella-Z1'!K33:M45,3)="A",'Tabella-Z2'!K126,'Tabella-Z2'!L126))</f>
        <v>0.32</v>
      </c>
      <c r="Y120" s="254"/>
      <c r="Z120" s="76">
        <f t="shared" ref="Z120:Z124" si="62">IF($F120="X",AA120,IF(Y120="X",AA120,0))</f>
        <v>0</v>
      </c>
      <c r="AA120" s="78">
        <f>IF(Y6="",0,IF(VLOOKUP($V$6,'Tabella-Z1'!K33:M45,3)="A",'Tabella-Z2'!K126,'Tabella-Z2'!L126))</f>
        <v>0.32</v>
      </c>
    </row>
    <row r="121" spans="1:27" ht="24.9" hidden="1" customHeight="1" outlineLevel="1" x14ac:dyDescent="0.3">
      <c r="B121" s="200" t="s">
        <v>566</v>
      </c>
      <c r="C121" s="548" t="s">
        <v>567</v>
      </c>
      <c r="D121" s="549"/>
      <c r="E121" s="549"/>
      <c r="F121" s="171"/>
      <c r="G121" s="251"/>
      <c r="H121" s="76">
        <f t="shared" si="56"/>
        <v>0</v>
      </c>
      <c r="I121" s="77">
        <f>'Tabella-Z2'!H127</f>
        <v>0.03</v>
      </c>
      <c r="J121" s="254"/>
      <c r="K121" s="76">
        <f t="shared" si="57"/>
        <v>0</v>
      </c>
      <c r="L121" s="77">
        <f>'Tabella-Z2'!H127</f>
        <v>0.03</v>
      </c>
      <c r="M121" s="254"/>
      <c r="N121" s="76">
        <f t="shared" si="58"/>
        <v>0</v>
      </c>
      <c r="O121" s="77">
        <f>'Tabella-Z2'!I127</f>
        <v>0.02</v>
      </c>
      <c r="P121" s="254"/>
      <c r="Q121" s="76">
        <f t="shared" si="59"/>
        <v>0</v>
      </c>
      <c r="R121" s="77">
        <f>'Tabella-Z2'!I127</f>
        <v>0.02</v>
      </c>
      <c r="S121" s="254"/>
      <c r="T121" s="76">
        <f t="shared" si="60"/>
        <v>0</v>
      </c>
      <c r="U121" s="77">
        <f>'Tabella-Z2'!K127</f>
        <v>0.03</v>
      </c>
      <c r="V121" s="254"/>
      <c r="W121" s="76">
        <f t="shared" si="61"/>
        <v>0</v>
      </c>
      <c r="X121" s="77">
        <f>'Tabella-Z2'!K127</f>
        <v>0.03</v>
      </c>
      <c r="Y121" s="254"/>
      <c r="Z121" s="76">
        <f t="shared" si="62"/>
        <v>0</v>
      </c>
      <c r="AA121" s="78">
        <f>'Tabella-Z2'!K127</f>
        <v>0.03</v>
      </c>
    </row>
    <row r="122" spans="1:27" ht="24.9" hidden="1" customHeight="1" outlineLevel="1" x14ac:dyDescent="0.3">
      <c r="B122" s="200" t="s">
        <v>568</v>
      </c>
      <c r="C122" s="548" t="s">
        <v>569</v>
      </c>
      <c r="D122" s="549"/>
      <c r="E122" s="549"/>
      <c r="F122" s="171"/>
      <c r="G122" s="251"/>
      <c r="H122" s="76">
        <f t="shared" si="56"/>
        <v>0</v>
      </c>
      <c r="I122" s="77">
        <f>'Tabella-Z2'!H128</f>
        <v>0.02</v>
      </c>
      <c r="J122" s="254"/>
      <c r="K122" s="76">
        <f t="shared" si="57"/>
        <v>0</v>
      </c>
      <c r="L122" s="77">
        <f>'Tabella-Z2'!H128</f>
        <v>0.02</v>
      </c>
      <c r="M122" s="254"/>
      <c r="N122" s="76">
        <f t="shared" si="58"/>
        <v>0</v>
      </c>
      <c r="O122" s="77">
        <f>'Tabella-Z2'!I128</f>
        <v>0.02</v>
      </c>
      <c r="P122" s="254"/>
      <c r="Q122" s="76">
        <f t="shared" si="59"/>
        <v>0</v>
      </c>
      <c r="R122" s="77">
        <f>'Tabella-Z2'!I128</f>
        <v>0.02</v>
      </c>
      <c r="S122" s="254"/>
      <c r="T122" s="76">
        <f t="shared" si="60"/>
        <v>0</v>
      </c>
      <c r="U122" s="77">
        <f>'Tabella-Z2'!K128</f>
        <v>0.02</v>
      </c>
      <c r="V122" s="254"/>
      <c r="W122" s="76">
        <f t="shared" si="61"/>
        <v>0</v>
      </c>
      <c r="X122" s="77">
        <f>'Tabella-Z2'!K128</f>
        <v>0.02</v>
      </c>
      <c r="Y122" s="254"/>
      <c r="Z122" s="76">
        <f t="shared" si="62"/>
        <v>0</v>
      </c>
      <c r="AA122" s="78">
        <f>'Tabella-Z2'!K128</f>
        <v>0.02</v>
      </c>
    </row>
    <row r="123" spans="1:27" ht="18" hidden="1" customHeight="1" outlineLevel="1" x14ac:dyDescent="0.3">
      <c r="B123" s="200" t="s">
        <v>570</v>
      </c>
      <c r="C123" s="548" t="s">
        <v>571</v>
      </c>
      <c r="D123" s="549"/>
      <c r="E123" s="549"/>
      <c r="F123" s="171"/>
      <c r="G123" s="251"/>
      <c r="H123" s="76">
        <f t="shared" si="56"/>
        <v>0</v>
      </c>
      <c r="I123" s="77">
        <f>'Tabella-Z2'!H129</f>
        <v>0.02</v>
      </c>
      <c r="J123" s="254"/>
      <c r="K123" s="76">
        <f t="shared" si="57"/>
        <v>0</v>
      </c>
      <c r="L123" s="77">
        <f>'Tabella-Z2'!H129</f>
        <v>0.02</v>
      </c>
      <c r="M123" s="254"/>
      <c r="N123" s="76">
        <f t="shared" si="58"/>
        <v>0</v>
      </c>
      <c r="O123" s="77">
        <f>'Tabella-Z2'!I129</f>
        <v>0.02</v>
      </c>
      <c r="P123" s="254"/>
      <c r="Q123" s="76">
        <f t="shared" si="59"/>
        <v>0</v>
      </c>
      <c r="R123" s="77">
        <f>'Tabella-Z2'!I129</f>
        <v>0.02</v>
      </c>
      <c r="S123" s="254"/>
      <c r="T123" s="76">
        <f t="shared" si="60"/>
        <v>0</v>
      </c>
      <c r="U123" s="77">
        <f>'Tabella-Z2'!K129</f>
        <v>0.02</v>
      </c>
      <c r="V123" s="254"/>
      <c r="W123" s="76">
        <f t="shared" si="61"/>
        <v>0</v>
      </c>
      <c r="X123" s="77">
        <f>'Tabella-Z2'!K129</f>
        <v>0.02</v>
      </c>
      <c r="Y123" s="254"/>
      <c r="Z123" s="76">
        <f t="shared" si="62"/>
        <v>0</v>
      </c>
      <c r="AA123" s="78">
        <f>'Tabella-Z2'!K129</f>
        <v>0.02</v>
      </c>
    </row>
    <row r="124" spans="1:27" ht="18" hidden="1" customHeight="1" outlineLevel="1" x14ac:dyDescent="0.3">
      <c r="B124" s="200" t="s">
        <v>572</v>
      </c>
      <c r="C124" s="548" t="s">
        <v>573</v>
      </c>
      <c r="D124" s="549"/>
      <c r="E124" s="549"/>
      <c r="F124" s="171"/>
      <c r="G124" s="251"/>
      <c r="H124" s="76">
        <f t="shared" si="56"/>
        <v>0</v>
      </c>
      <c r="I124" s="77">
        <f>'Tabella-Z2'!H130</f>
        <v>0.1</v>
      </c>
      <c r="J124" s="254"/>
      <c r="K124" s="76">
        <f t="shared" si="57"/>
        <v>0</v>
      </c>
      <c r="L124" s="77">
        <f>'Tabella-Z2'!H130</f>
        <v>0.1</v>
      </c>
      <c r="M124" s="254"/>
      <c r="N124" s="76">
        <f t="shared" si="58"/>
        <v>0</v>
      </c>
      <c r="O124" s="77">
        <f>'Tabella-Z2'!I130</f>
        <v>0.1</v>
      </c>
      <c r="P124" s="254"/>
      <c r="Q124" s="76">
        <f t="shared" si="59"/>
        <v>0</v>
      </c>
      <c r="R124" s="77">
        <f>'Tabella-Z2'!I130</f>
        <v>0.1</v>
      </c>
      <c r="S124" s="254"/>
      <c r="T124" s="76">
        <f t="shared" si="60"/>
        <v>0</v>
      </c>
      <c r="U124" s="77">
        <f>'Tabella-Z2'!K130</f>
        <v>0.1</v>
      </c>
      <c r="V124" s="254"/>
      <c r="W124" s="76">
        <f t="shared" si="61"/>
        <v>0</v>
      </c>
      <c r="X124" s="77">
        <f>'Tabella-Z2'!K130</f>
        <v>0.1</v>
      </c>
      <c r="Y124" s="254"/>
      <c r="Z124" s="76">
        <f t="shared" si="62"/>
        <v>0</v>
      </c>
      <c r="AA124" s="78">
        <f>'Tabella-Z2'!K130</f>
        <v>0.1</v>
      </c>
    </row>
    <row r="125" spans="1:27" ht="18" hidden="1" customHeight="1" outlineLevel="1" x14ac:dyDescent="0.3">
      <c r="B125" s="555" t="s">
        <v>574</v>
      </c>
      <c r="C125" s="548" t="s">
        <v>692</v>
      </c>
      <c r="D125" s="201" t="s">
        <v>439</v>
      </c>
      <c r="E125" s="202">
        <v>250000</v>
      </c>
      <c r="F125" s="558"/>
      <c r="G125" s="511"/>
      <c r="H125" s="41">
        <f t="shared" si="56"/>
        <v>0</v>
      </c>
      <c r="I125" s="42">
        <f>'Tabella-Z2'!H131</f>
        <v>3.9E-2</v>
      </c>
      <c r="J125" s="497"/>
      <c r="K125" s="41">
        <f>IF($F125="X",L125,IF(J125="X",L125,0))</f>
        <v>0</v>
      </c>
      <c r="L125" s="42">
        <f>'Tabella-Z2'!H131</f>
        <v>3.9E-2</v>
      </c>
      <c r="M125" s="497"/>
      <c r="N125" s="41">
        <f t="shared" si="58"/>
        <v>0</v>
      </c>
      <c r="O125" s="42">
        <f>IF(M6="",0,IF(VLOOKUP($M$6,'Tabella-Z1'!$K$27:$M$32,3)=13,'Tabella-Z2'!I131,'Tabella-Z2'!J131))</f>
        <v>3.9E-2</v>
      </c>
      <c r="P125" s="497"/>
      <c r="Q125" s="41">
        <f>IF($F125="X",R125,IF(P125="X",R125,0))</f>
        <v>0</v>
      </c>
      <c r="R125" s="42">
        <f>IF(P6="",0,IF(VLOOKUP($M$6,'Tabella-Z1'!$K$27:$M$32,3)=13,'Tabella-Z2'!I131,'Tabella-Z2'!J131))</f>
        <v>3.9E-2</v>
      </c>
      <c r="S125" s="497"/>
      <c r="T125" s="41">
        <f t="shared" si="60"/>
        <v>0</v>
      </c>
      <c r="U125" s="42">
        <f>'Tabella-Z2'!K131</f>
        <v>3.9E-2</v>
      </c>
      <c r="V125" s="497"/>
      <c r="W125" s="41">
        <f t="shared" si="61"/>
        <v>0</v>
      </c>
      <c r="X125" s="42">
        <f>'Tabella-Z2'!K131</f>
        <v>3.9E-2</v>
      </c>
      <c r="Y125" s="497"/>
      <c r="Z125" s="41">
        <f>IF($F125="X",AA125,IF(Y125="X",AA125,0))</f>
        <v>0</v>
      </c>
      <c r="AA125" s="43">
        <f>'Tabella-Z2'!K131</f>
        <v>3.9E-2</v>
      </c>
    </row>
    <row r="126" spans="1:27" ht="18" hidden="1" customHeight="1" outlineLevel="1" x14ac:dyDescent="0.3">
      <c r="B126" s="556"/>
      <c r="C126" s="557"/>
      <c r="D126" s="203" t="s">
        <v>440</v>
      </c>
      <c r="E126" s="204">
        <v>500000</v>
      </c>
      <c r="F126" s="559"/>
      <c r="G126" s="512"/>
      <c r="H126" s="61">
        <f>IF(AND($F$125="X",$G$4&gt;E125),I126,IF(AND($G$125="X",$G$4&gt;E125),I126,0))</f>
        <v>0</v>
      </c>
      <c r="I126" s="62">
        <f>'Tabella-Z2'!H132</f>
        <v>0.01</v>
      </c>
      <c r="J126" s="498"/>
      <c r="K126" s="61">
        <f>IF(AND($F$125="X",$J$4&gt;E125),L126,IF(AND($J$125="X",$J$4&gt;E125),L126,0))</f>
        <v>0</v>
      </c>
      <c r="L126" s="62">
        <f>'Tabella-Z2'!H132</f>
        <v>0.01</v>
      </c>
      <c r="M126" s="498"/>
      <c r="N126" s="61">
        <f>IF(AND($F$125="X",$M$4&gt;E125),O126,IF(AND($M$125="X",$M$4&gt;E125),O126,0))</f>
        <v>0</v>
      </c>
      <c r="O126" s="62">
        <f>IF(M6="",0,IF(VLOOKUP($M$6,'Tabella-Z1'!$K$27:$M$32,3)=13,'Tabella-Z2'!I132,'Tabella-Z2'!J132))</f>
        <v>0.01</v>
      </c>
      <c r="P126" s="498"/>
      <c r="Q126" s="61">
        <f>IF(AND($F$125="X",$P$4&gt;H125),R126,IF(AND($P$125="X",$P$4&gt;H125),R126,0))</f>
        <v>0</v>
      </c>
      <c r="R126" s="62">
        <f>IF(P6="",0,IF(VLOOKUP($M$6,'Tabella-Z1'!$K$27:$M$32,3)=13,'Tabella-Z2'!I132,'Tabella-Z2'!J132))</f>
        <v>0.01</v>
      </c>
      <c r="S126" s="498"/>
      <c r="T126" s="61">
        <f>IF(AND($F$125="X",$S$4&gt;E125),U126,IF(AND($S$125="X",$S$4&gt;E125),U126,0))</f>
        <v>0</v>
      </c>
      <c r="U126" s="62">
        <f>'Tabella-Z2'!K132</f>
        <v>0.01</v>
      </c>
      <c r="V126" s="498"/>
      <c r="W126" s="61">
        <f>IF(AND($F$125="X",$V$4&gt;E125),X126,IF(AND($V$125="X",$V$4&gt;E125),X126,0))</f>
        <v>0</v>
      </c>
      <c r="X126" s="62">
        <f>'Tabella-Z2'!K132</f>
        <v>0.01</v>
      </c>
      <c r="Y126" s="498"/>
      <c r="Z126" s="61">
        <f>IF(AND($F$125="X",$Y$4&gt;H125),AA126,IF(AND($V$125="X",$Y$4&gt;H125),AA126,0))</f>
        <v>0</v>
      </c>
      <c r="AA126" s="63">
        <f>'Tabella-Z2'!K132</f>
        <v>0.01</v>
      </c>
    </row>
    <row r="127" spans="1:27" ht="18" hidden="1" customHeight="1" outlineLevel="1" x14ac:dyDescent="0.3">
      <c r="B127" s="556"/>
      <c r="C127" s="557"/>
      <c r="D127" s="203" t="s">
        <v>440</v>
      </c>
      <c r="E127" s="204">
        <v>1000000</v>
      </c>
      <c r="F127" s="559"/>
      <c r="G127" s="512"/>
      <c r="H127" s="61">
        <f>IF(AND($F$125="X",$G$4&gt;E126),I127,IF(AND($G$125="X",$G$4&gt;E126),I127,0))</f>
        <v>0</v>
      </c>
      <c r="I127" s="62">
        <f>'Tabella-Z2'!H133</f>
        <v>1.2999999999999999E-2</v>
      </c>
      <c r="J127" s="498"/>
      <c r="K127" s="61">
        <f>IF(AND($F$125="X",$J$4&gt;E126),L127,IF(AND($J$125="X",$J$4&gt;E126),L127,0))</f>
        <v>0</v>
      </c>
      <c r="L127" s="62">
        <f>'Tabella-Z2'!H133</f>
        <v>1.2999999999999999E-2</v>
      </c>
      <c r="M127" s="498"/>
      <c r="N127" s="61">
        <f>IF(AND($F$125="X",$M$4&gt;E126),O127,IF(AND($M$125="X",$M$4&gt;E126),O127,0))</f>
        <v>0</v>
      </c>
      <c r="O127" s="62">
        <f>IF(M6="",0,IF(VLOOKUP($M$6,'Tabella-Z1'!$K$27:$M$32,3)=13,'Tabella-Z2'!I133,'Tabella-Z2'!J133))</f>
        <v>1.2999999999999999E-2</v>
      </c>
      <c r="P127" s="498"/>
      <c r="Q127" s="61">
        <f>IF(AND($F$125="X",$P$4&gt;H126),R127,IF(AND($P$125="X",$P$4&gt;H126),R127,0))</f>
        <v>0</v>
      </c>
      <c r="R127" s="62">
        <f>IF(P6="",0,IF(VLOOKUP($M$6,'Tabella-Z1'!$K$27:$M$32,3)=13,'Tabella-Z2'!I133,'Tabella-Z2'!J133))</f>
        <v>1.2999999999999999E-2</v>
      </c>
      <c r="S127" s="498"/>
      <c r="T127" s="61">
        <f>IF(AND($F$125="X",$S$4&gt;E126),U127,IF(AND($S$125="X",$S$4&gt;E126),U127,0))</f>
        <v>0</v>
      </c>
      <c r="U127" s="62">
        <f>'Tabella-Z2'!K133</f>
        <v>1.2999999999999999E-2</v>
      </c>
      <c r="V127" s="498"/>
      <c r="W127" s="61">
        <f>IF(AND($F$125="X",$V$4&gt;E126),X127,IF(AND($V$125="X",$V$4&gt;E126),X127,0))</f>
        <v>0</v>
      </c>
      <c r="X127" s="62">
        <f>'Tabella-Z2'!K133</f>
        <v>1.2999999999999999E-2</v>
      </c>
      <c r="Y127" s="498"/>
      <c r="Z127" s="61">
        <f>IF(AND($F$125="X",$Y$4&gt;H126),AA127,IF(AND($V$125="X",$Y$4&gt;H126),AA127,0))</f>
        <v>0</v>
      </c>
      <c r="AA127" s="63">
        <f>'Tabella-Z2'!K133</f>
        <v>1.2999999999999999E-2</v>
      </c>
    </row>
    <row r="128" spans="1:27" ht="18" hidden="1" customHeight="1" outlineLevel="1" x14ac:dyDescent="0.3">
      <c r="B128" s="556"/>
      <c r="C128" s="557"/>
      <c r="D128" s="203" t="s">
        <v>440</v>
      </c>
      <c r="E128" s="204">
        <v>2500000</v>
      </c>
      <c r="F128" s="559"/>
      <c r="G128" s="512"/>
      <c r="H128" s="61">
        <f>IF(AND($F$125="X",$G$4&gt;E127),I128,IF(AND($G$125="X",$G$4&gt;E127),I128,0))</f>
        <v>0</v>
      </c>
      <c r="I128" s="62">
        <f>'Tabella-Z2'!H134</f>
        <v>1.7999999999999999E-2</v>
      </c>
      <c r="J128" s="498"/>
      <c r="K128" s="61">
        <f>IF(AND($F$125="X",$J$4&gt;E127),L128,IF(AND($J$125="X",$J$4&gt;E127),L128,0))</f>
        <v>0</v>
      </c>
      <c r="L128" s="62">
        <f>'Tabella-Z2'!H134</f>
        <v>1.7999999999999999E-2</v>
      </c>
      <c r="M128" s="498"/>
      <c r="N128" s="61">
        <f>IF(AND($F$125="X",$M$4&gt;E127),O128,IF(AND($M$125="X",$M$4&gt;E127),O128,0))</f>
        <v>0</v>
      </c>
      <c r="O128" s="62">
        <f>IF(M6="",0,IF(VLOOKUP($M$6,'Tabella-Z1'!$K$27:$M$32,3)=13,'Tabella-Z2'!I134,'Tabella-Z2'!J134))</f>
        <v>1.7999999999999999E-2</v>
      </c>
      <c r="P128" s="498"/>
      <c r="Q128" s="61">
        <f>IF(AND($F$125="X",$P$4&gt;H127),R128,IF(AND($P$125="X",$P$4&gt;H127),R128,0))</f>
        <v>0</v>
      </c>
      <c r="R128" s="62">
        <f>IF(P6="",0,IF(VLOOKUP($M$6,'Tabella-Z1'!$K$27:$M$32,3)=13,'Tabella-Z2'!I134,'Tabella-Z2'!J134))</f>
        <v>1.7999999999999999E-2</v>
      </c>
      <c r="S128" s="498"/>
      <c r="T128" s="61">
        <f>IF(AND($F$125="X",$S$4&gt;E127),U128,IF(AND($S$125="X",$S$4&gt;E127),U128,0))</f>
        <v>0</v>
      </c>
      <c r="U128" s="62">
        <f>'Tabella-Z2'!K134</f>
        <v>1.7999999999999999E-2</v>
      </c>
      <c r="V128" s="498"/>
      <c r="W128" s="61">
        <f>IF(AND($F$125="X",$V$4&gt;E127),X128,IF(AND($V$125="X",$V$4&gt;E127),X128,0))</f>
        <v>0</v>
      </c>
      <c r="X128" s="62">
        <f>'Tabella-Z2'!K134</f>
        <v>1.7999999999999999E-2</v>
      </c>
      <c r="Y128" s="498"/>
      <c r="Z128" s="61">
        <f>IF(AND($F$125="X",$Y$4&gt;H127),AA128,IF(AND($V$125="X",$Y$4&gt;H127),AA128,0))</f>
        <v>0</v>
      </c>
      <c r="AA128" s="63">
        <f>'Tabella-Z2'!K134</f>
        <v>1.7999999999999999E-2</v>
      </c>
    </row>
    <row r="129" spans="1:27" ht="18" hidden="1" customHeight="1" outlineLevel="1" x14ac:dyDescent="0.3">
      <c r="B129" s="556"/>
      <c r="C129" s="205" t="s">
        <v>603</v>
      </c>
      <c r="D129" s="203" t="s">
        <v>440</v>
      </c>
      <c r="E129" s="204">
        <v>10000000</v>
      </c>
      <c r="F129" s="559"/>
      <c r="G129" s="512"/>
      <c r="H129" s="61">
        <f>IF(AND($F$125="X",$G$4&gt;E128),I129,IF(AND($G$125="X",$G$4&gt;E128),I129,0))</f>
        <v>0</v>
      </c>
      <c r="I129" s="62">
        <f>'Tabella-Z2'!H135</f>
        <v>2.1999999999999999E-2</v>
      </c>
      <c r="J129" s="498"/>
      <c r="K129" s="61">
        <f>IF(AND($F$125="X",$J$4&gt;E128),L129,IF(AND($J$125="X",$J$4&gt;E128),L129,0))</f>
        <v>0</v>
      </c>
      <c r="L129" s="62">
        <f>'Tabella-Z2'!H135</f>
        <v>2.1999999999999999E-2</v>
      </c>
      <c r="M129" s="498"/>
      <c r="N129" s="61">
        <f>IF(AND($F$125="X",$M$4&gt;E128),O129,IF(AND($M$125="X",$M$4&gt;E128),O129,0))</f>
        <v>0</v>
      </c>
      <c r="O129" s="62">
        <f>IF(M6="",0,IF(VLOOKUP($M$6,'Tabella-Z1'!$K$27:$M$32,3)=13,'Tabella-Z2'!I135,'Tabella-Z2'!J135))</f>
        <v>2.1999999999999999E-2</v>
      </c>
      <c r="P129" s="498"/>
      <c r="Q129" s="61">
        <f>IF(AND($F$125="X",$P$4&gt;H128),R129,IF(AND($M$125="X",$P$4&gt;H128),R129,0))</f>
        <v>0</v>
      </c>
      <c r="R129" s="62">
        <f>IF(P6="",0,IF(VLOOKUP($M$6,'Tabella-Z1'!$K$27:$M$32,3)=13,'Tabella-Z2'!I135,'Tabella-Z2'!J135))</f>
        <v>2.1999999999999999E-2</v>
      </c>
      <c r="S129" s="498"/>
      <c r="T129" s="61">
        <f>IF(AND($F$125="X",$S$4&gt;E128),U129,IF(AND($S$125="X",$S$4&gt;E128),U129,0))</f>
        <v>0</v>
      </c>
      <c r="U129" s="62">
        <f>'Tabella-Z2'!K135</f>
        <v>2.1999999999999999E-2</v>
      </c>
      <c r="V129" s="498"/>
      <c r="W129" s="61">
        <f>IF(AND($F$125="X",$V$4&gt;E128),X129,IF(AND($V$125="X",$V$4&gt;E128),X129,0))</f>
        <v>0</v>
      </c>
      <c r="X129" s="62">
        <f>'Tabella-Z2'!K135</f>
        <v>2.1999999999999999E-2</v>
      </c>
      <c r="Y129" s="498"/>
      <c r="Z129" s="61">
        <f>IF(AND($F$125="X",$Y$4&gt;H128),AA129,IF(AND($V$125="X",$Y$4&gt;H128),AA129,0))</f>
        <v>0</v>
      </c>
      <c r="AA129" s="63">
        <f>'Tabella-Z2'!K135</f>
        <v>2.1999999999999999E-2</v>
      </c>
    </row>
    <row r="130" spans="1:27" ht="18" hidden="1" customHeight="1" outlineLevel="1" x14ac:dyDescent="0.3">
      <c r="B130" s="556"/>
      <c r="C130" s="206">
        <v>0</v>
      </c>
      <c r="D130" s="207" t="s">
        <v>441</v>
      </c>
      <c r="E130" s="208"/>
      <c r="F130" s="560"/>
      <c r="G130" s="513"/>
      <c r="H130" s="44">
        <f>IF(AND($F$125="X",$G$4&gt;E129),I130,IF(AND($G$125="X",$G$4&gt;E129),I130,0))</f>
        <v>0</v>
      </c>
      <c r="I130" s="45">
        <f>'Tabella-Z2'!H136</f>
        <v>2.1000000000000001E-2</v>
      </c>
      <c r="J130" s="499"/>
      <c r="K130" s="44">
        <f>IF(AND($F$125="X",$J$4&gt;E129),L130,IF(AND($J$125="X",$J$4&gt;E129),L130,0))</f>
        <v>0</v>
      </c>
      <c r="L130" s="45">
        <f>'Tabella-Z2'!H136</f>
        <v>2.1000000000000001E-2</v>
      </c>
      <c r="M130" s="499"/>
      <c r="N130" s="44">
        <f>IF(AND($F$125="X",$M$4&gt;E129),O130,IF(AND($M$125="X",$M$4&gt;E129),O130,0))</f>
        <v>0</v>
      </c>
      <c r="O130" s="45">
        <f>IF(M6="",0,IF(VLOOKUP($M$6,'Tabella-Z1'!$K$27:$M$32,3)=13,'Tabella-Z2'!I136,'Tabella-Z2'!J136))</f>
        <v>2.1000000000000001E-2</v>
      </c>
      <c r="P130" s="499"/>
      <c r="Q130" s="44">
        <f>IF(AND($F$125="X",$P$4&gt;H129),R130,IF(AND($P$125="X",$P$4&gt;H129),R130,0))</f>
        <v>0</v>
      </c>
      <c r="R130" s="45">
        <f>IF(P6="",0,IF(VLOOKUP($M$6,'Tabella-Z1'!$K$27:$M$32,3)=13,'Tabella-Z2'!I136,'Tabella-Z2'!J136))</f>
        <v>2.1000000000000001E-2</v>
      </c>
      <c r="S130" s="499"/>
      <c r="T130" s="44">
        <f>IF(AND($F$125="X",$S$4&gt;E129),U130,IF(AND($S$125="X",$S$4&gt;E129),U130,0))</f>
        <v>0</v>
      </c>
      <c r="U130" s="45">
        <f>'Tabella-Z2'!K136</f>
        <v>2.1000000000000001E-2</v>
      </c>
      <c r="V130" s="499"/>
      <c r="W130" s="44">
        <f>IF(AND($F$125="X",$V$4&gt;E129),X130,IF(AND($V$125="X",$V$4&gt;E129),X130,0))</f>
        <v>0</v>
      </c>
      <c r="X130" s="45">
        <f>'Tabella-Z2'!K136</f>
        <v>2.1000000000000001E-2</v>
      </c>
      <c r="Y130" s="499"/>
      <c r="Z130" s="44">
        <f>IF(AND($F$125="X",$Y$4&gt;H129),AA130,IF(AND($V$125="X",$Y$4&gt;H129),AA130,0))</f>
        <v>0</v>
      </c>
      <c r="AA130" s="46">
        <f>'Tabella-Z2'!K136</f>
        <v>2.1000000000000001E-2</v>
      </c>
    </row>
    <row r="131" spans="1:27" ht="24" hidden="1" customHeight="1" outlineLevel="1" x14ac:dyDescent="0.3">
      <c r="B131" s="200" t="s">
        <v>575</v>
      </c>
      <c r="C131" s="553" t="s">
        <v>604</v>
      </c>
      <c r="D131" s="554"/>
      <c r="E131" s="209">
        <v>0</v>
      </c>
      <c r="F131" s="171"/>
      <c r="G131" s="251"/>
      <c r="H131" s="76">
        <f>IF($F131="X",I131,IF(G131="X",I131,0))</f>
        <v>0</v>
      </c>
      <c r="I131" s="77">
        <f>'Tabella-Z2'!H137</f>
        <v>0.06</v>
      </c>
      <c r="J131" s="254"/>
      <c r="K131" s="76">
        <f>IF($F131="X",I131,IF(J131="X",I131,0))</f>
        <v>0</v>
      </c>
      <c r="L131" s="77">
        <f>'Tabella-Z2'!H137</f>
        <v>0.06</v>
      </c>
      <c r="M131" s="254"/>
      <c r="N131" s="76">
        <f t="shared" si="58"/>
        <v>0</v>
      </c>
      <c r="O131" s="77">
        <f>'Tabella-Z2'!I137</f>
        <v>0.06</v>
      </c>
      <c r="P131" s="254"/>
      <c r="Q131" s="76">
        <f>IF($F131="X",R131,IF(P131="X",R131,0))</f>
        <v>0</v>
      </c>
      <c r="R131" s="77">
        <f>'Tabella-Z2'!I137</f>
        <v>0.06</v>
      </c>
      <c r="S131" s="254"/>
      <c r="T131" s="76">
        <f t="shared" si="60"/>
        <v>0</v>
      </c>
      <c r="U131" s="77">
        <f>'Tabella-Z2'!K137</f>
        <v>0.06</v>
      </c>
      <c r="V131" s="254"/>
      <c r="W131" s="76">
        <f t="shared" si="61"/>
        <v>0</v>
      </c>
      <c r="X131" s="77">
        <f>'Tabella-Z2'!K137</f>
        <v>0.06</v>
      </c>
      <c r="Y131" s="254"/>
      <c r="Z131" s="76">
        <f>IF($F131="X",AA131,IF(Y131="X",AA131,0))</f>
        <v>0</v>
      </c>
      <c r="AA131" s="78">
        <f>'Tabella-Z2'!K137</f>
        <v>0.06</v>
      </c>
    </row>
    <row r="132" spans="1:27" ht="18" hidden="1" customHeight="1" outlineLevel="1" x14ac:dyDescent="0.3">
      <c r="B132" s="200" t="s">
        <v>576</v>
      </c>
      <c r="C132" s="548" t="s">
        <v>392</v>
      </c>
      <c r="D132" s="543"/>
      <c r="E132" s="543"/>
      <c r="F132" s="171"/>
      <c r="G132" s="251"/>
      <c r="H132" s="76">
        <f>IF($F132="X",I132,IF(G132="X",I132,0))</f>
        <v>0</v>
      </c>
      <c r="I132" s="77">
        <f>'Tabella-Z2'!H138</f>
        <v>0.14000000000000001</v>
      </c>
      <c r="J132" s="254"/>
      <c r="K132" s="76">
        <f>IF($F132="X",L132,IF(J132="X",L132,0))</f>
        <v>0</v>
      </c>
      <c r="L132" s="77">
        <f>'Tabella-Z2'!H138</f>
        <v>0.14000000000000001</v>
      </c>
      <c r="M132" s="254"/>
      <c r="N132" s="76">
        <f t="shared" si="58"/>
        <v>0</v>
      </c>
      <c r="O132" s="77">
        <f>'Tabella-Z2'!I138</f>
        <v>0.09</v>
      </c>
      <c r="P132" s="254"/>
      <c r="Q132" s="76">
        <f t="shared" ref="Q132:Q133" si="63">IF($F132="X",R132,IF(P132="X",R132,0))</f>
        <v>0</v>
      </c>
      <c r="R132" s="77">
        <f>'Tabella-Z2'!I138</f>
        <v>0.09</v>
      </c>
      <c r="S132" s="254"/>
      <c r="T132" s="76">
        <f t="shared" si="60"/>
        <v>0</v>
      </c>
      <c r="U132" s="77">
        <f>'Tabella-Z2'!K138</f>
        <v>0.15</v>
      </c>
      <c r="V132" s="254"/>
      <c r="W132" s="76">
        <f t="shared" si="61"/>
        <v>0</v>
      </c>
      <c r="X132" s="77">
        <f>'Tabella-Z2'!K138</f>
        <v>0.15</v>
      </c>
      <c r="Y132" s="254"/>
      <c r="Z132" s="76">
        <f t="shared" ref="Z132:Z133" si="64">IF($F132="X",AA132,IF(Y132="X",AA132,0))</f>
        <v>0</v>
      </c>
      <c r="AA132" s="78">
        <f>'Tabella-Z2'!K138</f>
        <v>0.15</v>
      </c>
    </row>
    <row r="133" spans="1:27" ht="18" hidden="1" customHeight="1" outlineLevel="1" x14ac:dyDescent="0.3">
      <c r="B133" s="200" t="s">
        <v>577</v>
      </c>
      <c r="C133" s="548" t="s">
        <v>394</v>
      </c>
      <c r="D133" s="543"/>
      <c r="E133" s="543"/>
      <c r="F133" s="171"/>
      <c r="G133" s="251"/>
      <c r="H133" s="76">
        <f>IF($F133="X",I133,IF(G133="X",I133,0))</f>
        <v>0</v>
      </c>
      <c r="I133" s="77">
        <f>'Tabella-Z2'!H139</f>
        <v>0.41</v>
      </c>
      <c r="J133" s="254"/>
      <c r="K133" s="76">
        <f t="shared" ref="K133:K134" si="65">IF($F133="X",L133,IF(J133="X",L133,0))</f>
        <v>0</v>
      </c>
      <c r="L133" s="77">
        <f>'Tabella-Z2'!H139</f>
        <v>0.41</v>
      </c>
      <c r="M133" s="254"/>
      <c r="N133" s="76">
        <f t="shared" si="58"/>
        <v>0</v>
      </c>
      <c r="O133" s="77">
        <f>'Tabella-Z2'!I139</f>
        <v>0.43</v>
      </c>
      <c r="P133" s="254"/>
      <c r="Q133" s="76">
        <f t="shared" si="63"/>
        <v>0</v>
      </c>
      <c r="R133" s="77">
        <f>'Tabella-Z2'!I139</f>
        <v>0.43</v>
      </c>
      <c r="S133" s="254"/>
      <c r="T133" s="76">
        <f t="shared" si="60"/>
        <v>0</v>
      </c>
      <c r="U133" s="77">
        <f>'Tabella-Z2'!K139</f>
        <v>0.32</v>
      </c>
      <c r="V133" s="254"/>
      <c r="W133" s="76">
        <f t="shared" si="61"/>
        <v>0</v>
      </c>
      <c r="X133" s="77">
        <f>'Tabella-Z2'!K139</f>
        <v>0.32</v>
      </c>
      <c r="Y133" s="254"/>
      <c r="Z133" s="76">
        <f t="shared" si="64"/>
        <v>0</v>
      </c>
      <c r="AA133" s="78">
        <f>'Tabella-Z2'!K139</f>
        <v>0.32</v>
      </c>
    </row>
    <row r="134" spans="1:27" ht="18" hidden="1" customHeight="1" outlineLevel="1" x14ac:dyDescent="0.3">
      <c r="B134" s="548" t="s">
        <v>578</v>
      </c>
      <c r="C134" s="548" t="s">
        <v>579</v>
      </c>
      <c r="D134" s="201" t="s">
        <v>439</v>
      </c>
      <c r="E134" s="202">
        <v>500000</v>
      </c>
      <c r="F134" s="558"/>
      <c r="G134" s="511"/>
      <c r="H134" s="41">
        <f>IF($F134="X",I134,IF(G134="X",I134,0))</f>
        <v>0</v>
      </c>
      <c r="I134" s="42">
        <f>'Tabella-Z2'!H140</f>
        <v>0.06</v>
      </c>
      <c r="J134" s="497"/>
      <c r="K134" s="41">
        <f t="shared" si="65"/>
        <v>0</v>
      </c>
      <c r="L134" s="42">
        <f>'Tabella-Z2'!H140</f>
        <v>0.06</v>
      </c>
      <c r="M134" s="497"/>
      <c r="N134" s="41">
        <f t="shared" si="58"/>
        <v>0</v>
      </c>
      <c r="O134" s="42">
        <f>'Tabella-Z2'!I140</f>
        <v>0.06</v>
      </c>
      <c r="P134" s="497"/>
      <c r="Q134" s="41">
        <f>IF($F134="X",R134,IF(P134="X",R134,0))</f>
        <v>0</v>
      </c>
      <c r="R134" s="42">
        <f>'Tabella-Z2'!I140</f>
        <v>0.06</v>
      </c>
      <c r="S134" s="497"/>
      <c r="T134" s="41">
        <f t="shared" si="60"/>
        <v>0</v>
      </c>
      <c r="U134" s="42">
        <f>'Tabella-Z2'!K140</f>
        <v>4.4999999999999998E-2</v>
      </c>
      <c r="V134" s="497"/>
      <c r="W134" s="41">
        <f t="shared" si="61"/>
        <v>0</v>
      </c>
      <c r="X134" s="42">
        <f>'Tabella-Z2'!K140</f>
        <v>4.4999999999999998E-2</v>
      </c>
      <c r="Y134" s="497"/>
      <c r="Z134" s="41">
        <f>IF($F134="X",AA134,IF(Y134="X",AA134,0))</f>
        <v>0</v>
      </c>
      <c r="AA134" s="43">
        <f>'Tabella-Z2'!K140</f>
        <v>4.4999999999999998E-2</v>
      </c>
    </row>
    <row r="135" spans="1:27" ht="18" hidden="1" customHeight="1" outlineLevel="1" x14ac:dyDescent="0.3">
      <c r="B135" s="561"/>
      <c r="C135" s="548"/>
      <c r="D135" s="207" t="s">
        <v>441</v>
      </c>
      <c r="E135" s="208"/>
      <c r="F135" s="560"/>
      <c r="G135" s="513"/>
      <c r="H135" s="44">
        <f>IF(AND($F$134="X",$G$4&gt;E134),I135,IF(AND($G$134="X",$G$4&gt;E134),I135,0))</f>
        <v>0</v>
      </c>
      <c r="I135" s="45">
        <f>'Tabella-Z2'!H141</f>
        <v>1.2E-2</v>
      </c>
      <c r="J135" s="499"/>
      <c r="K135" s="44">
        <f>IF(AND($F$134="X",$J$4&gt;K134),L135,IF(AND($J$134="X",$J$4&gt;K134),L135,0))</f>
        <v>0</v>
      </c>
      <c r="L135" s="45">
        <f>'Tabella-Z2'!H141</f>
        <v>1.2E-2</v>
      </c>
      <c r="M135" s="499"/>
      <c r="N135" s="44">
        <f>IF(AND($F$134="X",$M$4&gt;E134),O135,IF(AND($M$134="X",$M$4&gt;E134),O135,0))</f>
        <v>0</v>
      </c>
      <c r="O135" s="45">
        <f>'Tabella-Z2'!I141</f>
        <v>1.2E-2</v>
      </c>
      <c r="P135" s="499"/>
      <c r="Q135" s="44">
        <f>IF(AND($F$134="X",$P$4&gt;H134),R135,IF(AND($P$134="X",$P$4&gt;H134),R135,0))</f>
        <v>0</v>
      </c>
      <c r="R135" s="45">
        <f>'Tabella-Z2'!I141</f>
        <v>1.2E-2</v>
      </c>
      <c r="S135" s="499"/>
      <c r="T135" s="44">
        <f>IF(AND($F$134="X",$S$4&gt;E134),U135,IF(AND($S$134="X",$S$4&gt;E134),U135,0))</f>
        <v>0</v>
      </c>
      <c r="U135" s="45">
        <f>'Tabella-Z2'!K141</f>
        <v>0.09</v>
      </c>
      <c r="V135" s="499"/>
      <c r="W135" s="44">
        <f>IF(AND($F$134="X",$V$4&gt;E134),X135,IF(AND($V$134="X",$V$4&gt;E134),X135,0))</f>
        <v>0</v>
      </c>
      <c r="X135" s="45">
        <f>'Tabella-Z2'!K141</f>
        <v>0.09</v>
      </c>
      <c r="Y135" s="499"/>
      <c r="Z135" s="44">
        <f>IF(AND($F$134="X",$Y$4&gt;H134),AA135,IF(AND($V$134="X",$Y$4&gt;H134),AA135,0))</f>
        <v>0</v>
      </c>
      <c r="AA135" s="46">
        <f>'Tabella-Z2'!K141</f>
        <v>0.09</v>
      </c>
    </row>
    <row r="136" spans="1:27" ht="18" hidden="1" customHeight="1" outlineLevel="1" x14ac:dyDescent="0.3">
      <c r="B136" s="548" t="s">
        <v>580</v>
      </c>
      <c r="C136" s="548" t="s">
        <v>581</v>
      </c>
      <c r="D136" s="210" t="s">
        <v>439</v>
      </c>
      <c r="E136" s="211">
        <v>500000</v>
      </c>
      <c r="F136" s="563"/>
      <c r="G136" s="511"/>
      <c r="H136" s="99">
        <f>IF($F136="X",I136,IF(G136="X",I136,0))</f>
        <v>0</v>
      </c>
      <c r="I136" s="100">
        <f>'Tabella-Z2'!H142</f>
        <v>4.4999999999999998E-2</v>
      </c>
      <c r="J136" s="562"/>
      <c r="K136" s="99">
        <f>IF($F136="X",L136,IF(J136="X",L136,0))</f>
        <v>0</v>
      </c>
      <c r="L136" s="100">
        <f>'Tabella-Z2'!H142</f>
        <v>4.4999999999999998E-2</v>
      </c>
      <c r="M136" s="562"/>
      <c r="N136" s="99">
        <f t="shared" si="58"/>
        <v>0</v>
      </c>
      <c r="O136" s="100">
        <f>'Tabella-Z2'!I142</f>
        <v>4.4999999999999998E-2</v>
      </c>
      <c r="P136" s="562"/>
      <c r="Q136" s="99">
        <f t="shared" ref="Q136" si="66">IF($F136="X",R136,IF(P136="X",R136,0))</f>
        <v>0</v>
      </c>
      <c r="R136" s="100">
        <f>'Tabella-Z2'!I142</f>
        <v>4.4999999999999998E-2</v>
      </c>
      <c r="S136" s="562"/>
      <c r="T136" s="99">
        <f t="shared" si="60"/>
        <v>0</v>
      </c>
      <c r="U136" s="100">
        <f>'Tabella-Z2'!K142</f>
        <v>3.5000000000000003E-2</v>
      </c>
      <c r="V136" s="562"/>
      <c r="W136" s="99">
        <f t="shared" si="61"/>
        <v>0</v>
      </c>
      <c r="X136" s="100">
        <f>'Tabella-Z2'!K142</f>
        <v>3.5000000000000003E-2</v>
      </c>
      <c r="Y136" s="562"/>
      <c r="Z136" s="99">
        <f>IF($F136="X",AA136,IF(Y136="X",AA136,0))</f>
        <v>0</v>
      </c>
      <c r="AA136" s="109">
        <f>'Tabella-Z2'!K142</f>
        <v>3.5000000000000003E-2</v>
      </c>
    </row>
    <row r="137" spans="1:27" ht="18" hidden="1" customHeight="1" outlineLevel="1" x14ac:dyDescent="0.3">
      <c r="B137" s="561"/>
      <c r="C137" s="548"/>
      <c r="D137" s="207" t="s">
        <v>441</v>
      </c>
      <c r="E137" s="208"/>
      <c r="F137" s="560"/>
      <c r="G137" s="513"/>
      <c r="H137" s="44">
        <f>IF(AND($F$136="X",$G$4&gt;E136),I137,IF(AND($G$136="X",$G$4&gt;E136),I137,0))</f>
        <v>0</v>
      </c>
      <c r="I137" s="45">
        <f>'Tabella-Z2'!H143</f>
        <v>0.09</v>
      </c>
      <c r="J137" s="499"/>
      <c r="K137" s="44">
        <f>IF(AND($F$136="X",$J$4&gt;K136),L137,IF(AND($J$136="X",$J$4&gt;K136),L137,0))</f>
        <v>0</v>
      </c>
      <c r="L137" s="45">
        <f>'Tabella-Z2'!H143</f>
        <v>0.09</v>
      </c>
      <c r="M137" s="499"/>
      <c r="N137" s="44">
        <f>IF(AND($F$136="X",$M$4&gt;E136),O137,IF(AND($M$136="X",$M$4&gt;E136),O137,0))</f>
        <v>0</v>
      </c>
      <c r="O137" s="45">
        <f>'Tabella-Z2'!I143</f>
        <v>0.09</v>
      </c>
      <c r="P137" s="499"/>
      <c r="Q137" s="44">
        <f>IF(AND($F$136="X",$P$4&gt;H136),R137,IF(AND($P$136="X",$P$4&gt;H136),R137,0))</f>
        <v>0</v>
      </c>
      <c r="R137" s="45">
        <f>'Tabella-Z2'!I143</f>
        <v>0.09</v>
      </c>
      <c r="S137" s="499"/>
      <c r="T137" s="44">
        <f>IF(AND($F$136="X",$S$4&gt;E136),U137,IF(AND($S$136="X",$S$4&gt;E136),U137,0))</f>
        <v>0</v>
      </c>
      <c r="U137" s="45">
        <f>'Tabella-Z2'!K143</f>
        <v>7.0000000000000007E-2</v>
      </c>
      <c r="V137" s="499"/>
      <c r="W137" s="44">
        <f>IF(AND($F$136="X",$V$4&gt;E136),X137,IF(AND($V$136="X",$V$4&gt;E136),X137,0))</f>
        <v>0</v>
      </c>
      <c r="X137" s="45">
        <f>'Tabella-Z2'!K143</f>
        <v>7.0000000000000007E-2</v>
      </c>
      <c r="Y137" s="499"/>
      <c r="Z137" s="44">
        <f>IF(AND($F$136="X",$Y$4&gt;H136),AA137,IF(AND($V$136="X",$Y$4&gt;H136),AA137,0))</f>
        <v>0</v>
      </c>
      <c r="AA137" s="46">
        <f>'Tabella-Z2'!K143</f>
        <v>7.0000000000000007E-2</v>
      </c>
    </row>
    <row r="138" spans="1:27" ht="18" hidden="1" customHeight="1" outlineLevel="1" x14ac:dyDescent="0.3">
      <c r="B138" s="200" t="s">
        <v>582</v>
      </c>
      <c r="C138" s="548" t="s">
        <v>583</v>
      </c>
      <c r="D138" s="549"/>
      <c r="E138" s="549"/>
      <c r="F138" s="171"/>
      <c r="G138" s="251"/>
      <c r="H138" s="76">
        <f>IF($F138="X",I138,IF(G138="X",I138,0))</f>
        <v>0</v>
      </c>
      <c r="I138" s="77">
        <f>'Tabella-Z2'!H144</f>
        <v>0.04</v>
      </c>
      <c r="J138" s="254"/>
      <c r="K138" s="76">
        <f t="shared" ref="K138:K140" si="67">IF($F138="X",L138,IF(J138="X",L138,0))</f>
        <v>0</v>
      </c>
      <c r="L138" s="77">
        <f>'Tabella-Z2'!H144</f>
        <v>0.04</v>
      </c>
      <c r="M138" s="254"/>
      <c r="N138" s="76">
        <f t="shared" si="58"/>
        <v>0</v>
      </c>
      <c r="O138" s="77">
        <f>'Tabella-Z2'!I144</f>
        <v>0.04</v>
      </c>
      <c r="P138" s="254"/>
      <c r="Q138" s="76">
        <f>IF($F138="X",R138,IF(P138="X",R138,0))</f>
        <v>0</v>
      </c>
      <c r="R138" s="77">
        <f>'Tabella-Z2'!I144</f>
        <v>0.04</v>
      </c>
      <c r="S138" s="254"/>
      <c r="T138" s="76">
        <f t="shared" si="60"/>
        <v>0</v>
      </c>
      <c r="U138" s="77">
        <f>'Tabella-Z2'!K144</f>
        <v>0.04</v>
      </c>
      <c r="V138" s="254"/>
      <c r="W138" s="76">
        <f t="shared" si="61"/>
        <v>0</v>
      </c>
      <c r="X138" s="77">
        <f>'Tabella-Z2'!K144</f>
        <v>0.04</v>
      </c>
      <c r="Y138" s="254"/>
      <c r="Z138" s="76">
        <f t="shared" ref="Z138:Z140" si="68">IF($F138="X",AA138,IF(Y138="X",AA138,0))</f>
        <v>0</v>
      </c>
      <c r="AA138" s="78">
        <f>'Tabella-Z2'!K144</f>
        <v>0.04</v>
      </c>
    </row>
    <row r="139" spans="1:27" ht="18" hidden="1" customHeight="1" outlineLevel="1" x14ac:dyDescent="0.3">
      <c r="B139" s="200" t="s">
        <v>584</v>
      </c>
      <c r="C139" s="548" t="s">
        <v>585</v>
      </c>
      <c r="D139" s="549"/>
      <c r="E139" s="549"/>
      <c r="F139" s="171"/>
      <c r="G139" s="251"/>
      <c r="H139" s="76">
        <f>IF($F139="X",I139,IF(G139="X",I139,0))</f>
        <v>0</v>
      </c>
      <c r="I139" s="77">
        <f>'Tabella-Z2'!H145</f>
        <v>0.25</v>
      </c>
      <c r="J139" s="254"/>
      <c r="K139" s="76">
        <f t="shared" si="67"/>
        <v>0</v>
      </c>
      <c r="L139" s="77">
        <f>'Tabella-Z2'!H145</f>
        <v>0.25</v>
      </c>
      <c r="M139" s="254"/>
      <c r="N139" s="76">
        <f t="shared" si="58"/>
        <v>0</v>
      </c>
      <c r="O139" s="77">
        <f>'Tabella-Z2'!I145</f>
        <v>0.25</v>
      </c>
      <c r="P139" s="254"/>
      <c r="Q139" s="76">
        <f t="shared" ref="Q139:Q140" si="69">IF($F139="X",R139,IF(P139="X",R139,0))</f>
        <v>0</v>
      </c>
      <c r="R139" s="77">
        <f>'Tabella-Z2'!I145</f>
        <v>0.25</v>
      </c>
      <c r="S139" s="254"/>
      <c r="T139" s="76">
        <f t="shared" si="60"/>
        <v>0</v>
      </c>
      <c r="U139" s="77">
        <f>'Tabella-Z2'!K145</f>
        <v>0.25</v>
      </c>
      <c r="V139" s="254"/>
      <c r="W139" s="76">
        <f t="shared" si="61"/>
        <v>0</v>
      </c>
      <c r="X139" s="77">
        <f>'Tabella-Z2'!K145</f>
        <v>0.25</v>
      </c>
      <c r="Y139" s="254"/>
      <c r="Z139" s="76">
        <f t="shared" si="68"/>
        <v>0</v>
      </c>
      <c r="AA139" s="78">
        <f>'Tabella-Z2'!K145</f>
        <v>0.25</v>
      </c>
    </row>
    <row r="140" spans="1:27" ht="18" hidden="1" customHeight="1" outlineLevel="1" x14ac:dyDescent="0.3">
      <c r="B140" s="200" t="s">
        <v>586</v>
      </c>
      <c r="C140" s="548" t="s">
        <v>587</v>
      </c>
      <c r="D140" s="549"/>
      <c r="E140" s="549"/>
      <c r="F140" s="171"/>
      <c r="G140" s="251"/>
      <c r="H140" s="76">
        <f>IF($F140="X",I140,IF(G140="X",I140,0))</f>
        <v>0</v>
      </c>
      <c r="I140" s="77">
        <f>'Tabella-Z2'!H146</f>
        <v>0.04</v>
      </c>
      <c r="J140" s="254"/>
      <c r="K140" s="76">
        <f t="shared" si="67"/>
        <v>0</v>
      </c>
      <c r="L140" s="77">
        <f>'Tabella-Z2'!H146</f>
        <v>0.04</v>
      </c>
      <c r="M140" s="254"/>
      <c r="N140" s="76">
        <f t="shared" si="58"/>
        <v>0</v>
      </c>
      <c r="O140" s="77">
        <f>'Tabella-Z2'!I146</f>
        <v>0.04</v>
      </c>
      <c r="P140" s="254"/>
      <c r="Q140" s="76">
        <f t="shared" si="69"/>
        <v>0</v>
      </c>
      <c r="R140" s="77">
        <f>'Tabella-Z2'!I146</f>
        <v>0.04</v>
      </c>
      <c r="S140" s="254"/>
      <c r="T140" s="76">
        <f t="shared" si="60"/>
        <v>0</v>
      </c>
      <c r="U140" s="77">
        <f>'Tabella-Z2'!K146</f>
        <v>0.04</v>
      </c>
      <c r="V140" s="254"/>
      <c r="W140" s="76">
        <f t="shared" si="61"/>
        <v>0</v>
      </c>
      <c r="X140" s="77">
        <f>'Tabella-Z2'!K146</f>
        <v>0.04</v>
      </c>
      <c r="Y140" s="254"/>
      <c r="Z140" s="76">
        <f t="shared" si="68"/>
        <v>0</v>
      </c>
      <c r="AA140" s="78">
        <f>'Tabella-Z2'!K146</f>
        <v>0.04</v>
      </c>
    </row>
    <row r="141" spans="1:27" ht="18" hidden="1" customHeight="1" outlineLevel="1" x14ac:dyDescent="0.3">
      <c r="B141" s="509" t="s">
        <v>694</v>
      </c>
      <c r="C141" s="509"/>
      <c r="D141" s="509"/>
      <c r="E141" s="104" t="s">
        <v>2</v>
      </c>
      <c r="F141" s="101"/>
      <c r="G141" s="102"/>
      <c r="H141" s="102">
        <f>SUM(H120:H124,H131:H133,H138:H140)</f>
        <v>0</v>
      </c>
      <c r="I141" s="102">
        <f>H141</f>
        <v>0</v>
      </c>
      <c r="J141" s="102"/>
      <c r="K141" s="102">
        <f>SUM(K120:K124,K131:K133,K138:K140)</f>
        <v>0</v>
      </c>
      <c r="L141" s="102">
        <f>K141</f>
        <v>0</v>
      </c>
      <c r="M141" s="102"/>
      <c r="N141" s="102">
        <f>SUM(N120:N124,N131:N133,N138:N140)</f>
        <v>0</v>
      </c>
      <c r="O141" s="102">
        <f>N141</f>
        <v>0</v>
      </c>
      <c r="P141" s="102"/>
      <c r="Q141" s="102">
        <f>SUM(Q120:Q124,Q131:Q133,Q138:Q140)</f>
        <v>0</v>
      </c>
      <c r="R141" s="102">
        <f>Q141</f>
        <v>0</v>
      </c>
      <c r="S141" s="102"/>
      <c r="T141" s="102">
        <f>SUM(T120:T124,T131:T133,T138:T140)</f>
        <v>0</v>
      </c>
      <c r="U141" s="102">
        <f>T141</f>
        <v>0</v>
      </c>
      <c r="V141" s="102"/>
      <c r="W141" s="102">
        <f>SUM(W120:W124,W131:W133,W138:W140)</f>
        <v>0</v>
      </c>
      <c r="X141" s="102">
        <f>W141</f>
        <v>0</v>
      </c>
      <c r="Y141" s="102"/>
      <c r="Z141" s="102">
        <f>SUM(Z120:Z124,Z131:Z133,Z138:Z140)</f>
        <v>0</v>
      </c>
      <c r="AA141" s="102">
        <f>Z141</f>
        <v>0</v>
      </c>
    </row>
    <row r="142" spans="1:27" ht="12.75" hidden="1" customHeight="1" outlineLevel="1" thickBot="1" x14ac:dyDescent="0.35">
      <c r="B142" s="475" t="s">
        <v>7</v>
      </c>
      <c r="C142" s="475"/>
      <c r="D142" s="475"/>
      <c r="E142" s="113" t="s">
        <v>3</v>
      </c>
      <c r="F142" s="112"/>
      <c r="G142" s="469">
        <f>I141*G4*G5*G7+$C$130*G5*G7*SUM(H221:H226)+G5*G7*SUM(H228:H229)+G5*G7*SUM(H231:H232)+G4*G5*G7*H131*$E$131</f>
        <v>0</v>
      </c>
      <c r="H142" s="470"/>
      <c r="I142" s="470"/>
      <c r="J142" s="469">
        <f>L141*J4*J5*J7+$C$130*J5*J7*SUM(K221:K226)+J5*J7*SUM(K228:K229)+J5*J7*SUM(K231:K232)+J4*J5*J7*K131*$E$131</f>
        <v>0</v>
      </c>
      <c r="K142" s="470"/>
      <c r="L142" s="470"/>
      <c r="M142" s="469">
        <f>O141*M4*M5*M7+$C$130*M5*M7*SUM(N221:N226)+M5*M7*SUM(N228:N229)+M5*M7*SUM(N231:N232)+M4*M5*M7*N131*$E$131</f>
        <v>0</v>
      </c>
      <c r="N142" s="470"/>
      <c r="O142" s="470"/>
      <c r="P142" s="469">
        <f>R141*P4*P5*P7+$C$130*P5*P7*SUM(Q221:Q226)+P5*P7*SUM(Q228:Q229)+P5*P7*SUM(Q231:Q232)+P4*P5*P7*Q131*$E$131</f>
        <v>0</v>
      </c>
      <c r="Q142" s="470"/>
      <c r="R142" s="470"/>
      <c r="S142" s="469">
        <f>U141*S4*S5*S7+$C$130*S5*S7*SUM(T221:T226)+S5*S7*SUM(T228:T229)+S5*S7*SUM(T231:T232)+S4*S5*S7*T131*$E$131</f>
        <v>0</v>
      </c>
      <c r="T142" s="470"/>
      <c r="U142" s="470"/>
      <c r="V142" s="469">
        <f>X141*V4*V5*V7+$C$130*V5*V7*SUM(W221:W226)+V5*V7*SUM(W228:W229)+V5*V7*SUM(W231:W232)+V4*V5*V7*W131*$E$131</f>
        <v>0</v>
      </c>
      <c r="W142" s="470"/>
      <c r="X142" s="470"/>
      <c r="Y142" s="469">
        <f>AA141*Y4*Y5*Y7+$C$130*Y5*Y7*SUM(Z221:Z226)+Y5*Y7*SUM(Z228:Z229)+Y5*Y7*SUM(Z231:Z232)+Y4*Y5*Y7*Z131*$E$131</f>
        <v>0</v>
      </c>
      <c r="Z142" s="470"/>
      <c r="AA142" s="470"/>
    </row>
    <row r="143" spans="1:27" ht="24.75" hidden="1" customHeight="1" outlineLevel="1" thickBot="1" x14ac:dyDescent="0.35">
      <c r="A143" s="177"/>
      <c r="B143" s="564" t="s">
        <v>605</v>
      </c>
      <c r="C143" s="565"/>
      <c r="D143" s="565"/>
      <c r="E143" s="565"/>
      <c r="F143" s="565"/>
      <c r="G143" s="570">
        <f>SUM(G142:AA142)</f>
        <v>0</v>
      </c>
      <c r="H143" s="570"/>
      <c r="I143" s="570"/>
      <c r="J143" s="570"/>
      <c r="K143" s="570"/>
      <c r="L143" s="570"/>
      <c r="M143" s="570"/>
      <c r="N143" s="570"/>
      <c r="O143" s="570"/>
      <c r="P143" s="570"/>
      <c r="Q143" s="570"/>
      <c r="R143" s="570"/>
      <c r="S143" s="570"/>
      <c r="T143" s="570"/>
      <c r="U143" s="570"/>
      <c r="V143" s="570"/>
      <c r="W143" s="570"/>
      <c r="X143" s="570"/>
      <c r="Y143" s="570"/>
      <c r="Z143" s="570"/>
      <c r="AA143" s="571"/>
    </row>
    <row r="144" spans="1:27" ht="20.25" hidden="1" customHeight="1" x14ac:dyDescent="0.3">
      <c r="A144" s="177"/>
      <c r="B144" s="14"/>
      <c r="C144" s="14"/>
      <c r="D144" s="15"/>
      <c r="E144" s="16"/>
      <c r="F144" s="16"/>
      <c r="G144" s="17"/>
      <c r="H144" s="17"/>
      <c r="I144" s="17"/>
      <c r="J144" s="17"/>
      <c r="K144" s="17"/>
      <c r="L144" s="17"/>
      <c r="M144" s="17"/>
      <c r="N144" s="17"/>
      <c r="O144" s="17"/>
      <c r="P144" s="17"/>
      <c r="Q144" s="17"/>
      <c r="R144" s="17"/>
      <c r="S144" s="17"/>
      <c r="T144" s="17"/>
      <c r="U144" s="17"/>
      <c r="V144" s="17"/>
      <c r="W144" s="17"/>
      <c r="X144" s="17"/>
      <c r="Y144" s="17"/>
      <c r="Z144" s="17"/>
      <c r="AA144" s="17"/>
    </row>
    <row r="145" spans="1:28" ht="18" hidden="1" customHeight="1" outlineLevel="1" x14ac:dyDescent="0.3">
      <c r="A145" s="177"/>
      <c r="B145" s="110" t="s">
        <v>693</v>
      </c>
      <c r="C145" s="510" t="s">
        <v>699</v>
      </c>
      <c r="D145" s="480"/>
      <c r="E145" s="480"/>
      <c r="F145" s="480"/>
      <c r="G145" s="480"/>
      <c r="H145" s="480"/>
      <c r="I145" s="480"/>
      <c r="J145" s="480"/>
      <c r="K145" s="480"/>
      <c r="L145" s="480"/>
      <c r="M145" s="480"/>
      <c r="N145" s="480"/>
      <c r="O145" s="480"/>
      <c r="P145" s="480"/>
      <c r="Q145" s="480"/>
      <c r="R145" s="480"/>
      <c r="S145" s="480"/>
      <c r="T145" s="480"/>
      <c r="U145" s="480"/>
      <c r="V145" s="480"/>
      <c r="W145" s="480"/>
      <c r="X145" s="480"/>
      <c r="Y145" s="480"/>
      <c r="Z145" s="480"/>
      <c r="AA145" s="480"/>
    </row>
    <row r="146" spans="1:28" ht="30" hidden="1" customHeight="1" outlineLevel="1" x14ac:dyDescent="0.3">
      <c r="B146" s="198" t="s">
        <v>588</v>
      </c>
      <c r="C146" s="542" t="s">
        <v>632</v>
      </c>
      <c r="D146" s="543"/>
      <c r="E146" s="543"/>
      <c r="F146" s="171"/>
      <c r="G146" s="251"/>
      <c r="H146" s="76">
        <f>IF($F146="X",I146,IF(G146="X",I146,0))</f>
        <v>0</v>
      </c>
      <c r="I146" s="77">
        <f>'Tabella-Z2'!H152</f>
        <v>0.08</v>
      </c>
      <c r="J146" s="254"/>
      <c r="K146" s="76">
        <f t="shared" ref="K146:K147" si="70">IF($F146="X",L146,IF(J146="X",L146,0))</f>
        <v>0</v>
      </c>
      <c r="L146" s="77">
        <f>'Tabella-Z2'!H152</f>
        <v>0.08</v>
      </c>
      <c r="M146" s="254"/>
      <c r="N146" s="76">
        <f t="shared" ref="N146:N148" si="71">IF($F146="X",O146,IF(M146="X",O146,0))</f>
        <v>0</v>
      </c>
      <c r="O146" s="77">
        <f>'Tabella-Z2'!I152</f>
        <v>0.08</v>
      </c>
      <c r="P146" s="254"/>
      <c r="Q146" s="76">
        <f t="shared" ref="Q146:Q148" si="72">IF($F146="X",R146,IF(P146="X",R146,0))</f>
        <v>0</v>
      </c>
      <c r="R146" s="77">
        <f>'Tabella-Z2'!I152</f>
        <v>0.08</v>
      </c>
      <c r="S146" s="254"/>
      <c r="T146" s="76">
        <f t="shared" ref="T146:T147" si="73">IF($F146="X",U146,IF(S146="X",U146,0))</f>
        <v>0</v>
      </c>
      <c r="U146" s="77">
        <f>'Tabella-Z2'!K152</f>
        <v>0.08</v>
      </c>
      <c r="V146" s="254"/>
      <c r="W146" s="76">
        <f t="shared" ref="W146:W147" si="74">IF($F146="X",X146,IF(V146="X",X146,0))</f>
        <v>0</v>
      </c>
      <c r="X146" s="77">
        <f>'Tabella-Z2'!K152</f>
        <v>0.08</v>
      </c>
      <c r="Y146" s="254"/>
      <c r="Z146" s="76">
        <f t="shared" ref="Z146:Z147" si="75">IF($F146="X",AA146,IF(Y146="X",AA146,0))</f>
        <v>0</v>
      </c>
      <c r="AA146" s="76">
        <f>'Tabella-Z2'!K152</f>
        <v>0.08</v>
      </c>
      <c r="AB146" s="217"/>
    </row>
    <row r="147" spans="1:28" ht="30" hidden="1" customHeight="1" outlineLevel="1" x14ac:dyDescent="0.3">
      <c r="B147" s="198" t="s">
        <v>589</v>
      </c>
      <c r="C147" s="542" t="s">
        <v>590</v>
      </c>
      <c r="D147" s="549"/>
      <c r="E147" s="549"/>
      <c r="F147" s="171"/>
      <c r="G147" s="251"/>
      <c r="H147" s="76">
        <f>IF($F147="X",I147,IF(G147="X",I147,0))</f>
        <v>0</v>
      </c>
      <c r="I147" s="77">
        <f>'Tabella-Z2'!H153</f>
        <v>0.02</v>
      </c>
      <c r="J147" s="254"/>
      <c r="K147" s="76">
        <f t="shared" si="70"/>
        <v>0</v>
      </c>
      <c r="L147" s="77">
        <f>'Tabella-Z2'!H153</f>
        <v>0.02</v>
      </c>
      <c r="M147" s="254"/>
      <c r="N147" s="76">
        <f t="shared" si="71"/>
        <v>0</v>
      </c>
      <c r="O147" s="77">
        <f>'Tabella-Z2'!I153</f>
        <v>0.02</v>
      </c>
      <c r="P147" s="254"/>
      <c r="Q147" s="76">
        <f t="shared" si="72"/>
        <v>0</v>
      </c>
      <c r="R147" s="77">
        <f>'Tabella-Z2'!I153</f>
        <v>0.02</v>
      </c>
      <c r="S147" s="254"/>
      <c r="T147" s="76">
        <f t="shared" si="73"/>
        <v>0</v>
      </c>
      <c r="U147" s="77">
        <f>'Tabella-Z2'!K153</f>
        <v>0.02</v>
      </c>
      <c r="V147" s="254"/>
      <c r="W147" s="76">
        <f t="shared" si="74"/>
        <v>0</v>
      </c>
      <c r="X147" s="77">
        <f>'Tabella-Z2'!K153</f>
        <v>0.02</v>
      </c>
      <c r="Y147" s="254"/>
      <c r="Z147" s="76">
        <f t="shared" si="75"/>
        <v>0</v>
      </c>
      <c r="AA147" s="76">
        <f>'Tabella-Z2'!K153</f>
        <v>0.02</v>
      </c>
      <c r="AB147" s="217"/>
    </row>
    <row r="148" spans="1:28" ht="30" hidden="1" customHeight="1" outlineLevel="1" x14ac:dyDescent="0.3">
      <c r="B148" s="198" t="s">
        <v>591</v>
      </c>
      <c r="C148" s="542" t="s">
        <v>592</v>
      </c>
      <c r="D148" s="549"/>
      <c r="E148" s="549"/>
      <c r="F148" s="171"/>
      <c r="G148" s="566"/>
      <c r="H148" s="567"/>
      <c r="I148" s="567"/>
      <c r="J148" s="568"/>
      <c r="K148" s="567"/>
      <c r="L148" s="567"/>
      <c r="M148" s="254"/>
      <c r="N148" s="76">
        <f t="shared" si="71"/>
        <v>0</v>
      </c>
      <c r="O148" s="77">
        <f>'Tabella-Z2'!I154</f>
        <v>0.22</v>
      </c>
      <c r="P148" s="254"/>
      <c r="Q148" s="76">
        <f t="shared" si="72"/>
        <v>0</v>
      </c>
      <c r="R148" s="77">
        <f>'Tabella-Z2'!I154</f>
        <v>0.22</v>
      </c>
      <c r="S148" s="568"/>
      <c r="T148" s="567"/>
      <c r="U148" s="567"/>
      <c r="V148" s="568"/>
      <c r="W148" s="567"/>
      <c r="X148" s="567"/>
      <c r="Y148" s="568"/>
      <c r="Z148" s="567"/>
      <c r="AA148" s="569"/>
      <c r="AB148" s="217"/>
    </row>
    <row r="149" spans="1:28" ht="30" hidden="1" customHeight="1" outlineLevel="1" x14ac:dyDescent="0.3">
      <c r="B149" s="198" t="s">
        <v>593</v>
      </c>
      <c r="C149" s="542" t="s">
        <v>594</v>
      </c>
      <c r="D149" s="549"/>
      <c r="E149" s="549"/>
      <c r="F149" s="171"/>
      <c r="G149" s="566"/>
      <c r="H149" s="567"/>
      <c r="I149" s="567"/>
      <c r="J149" s="568"/>
      <c r="K149" s="567"/>
      <c r="L149" s="567"/>
      <c r="M149" s="568"/>
      <c r="N149" s="567"/>
      <c r="O149" s="567"/>
      <c r="P149" s="568"/>
      <c r="Q149" s="567"/>
      <c r="R149" s="567"/>
      <c r="S149" s="254"/>
      <c r="T149" s="76">
        <f t="shared" ref="T149:T150" si="76">IF($F149="X",U149,IF(S149="X",U149,0))</f>
        <v>0</v>
      </c>
      <c r="U149" s="77">
        <f>'Tabella-Z2'!K155</f>
        <v>0.18</v>
      </c>
      <c r="V149" s="254"/>
      <c r="W149" s="76">
        <f t="shared" ref="W149:W150" si="77">IF($F149="X",X149,IF(V149="X",X149,0))</f>
        <v>0</v>
      </c>
      <c r="X149" s="77">
        <f>'Tabella-Z2'!K155</f>
        <v>0.18</v>
      </c>
      <c r="Y149" s="254"/>
      <c r="Z149" s="76">
        <f t="shared" ref="Z149:Z150" si="78">IF($F149="X",AA149,IF(Y149="X",AA149,0))</f>
        <v>0</v>
      </c>
      <c r="AA149" s="76">
        <f>'Tabella-Z2'!K155</f>
        <v>0.18</v>
      </c>
      <c r="AB149" s="217"/>
    </row>
    <row r="150" spans="1:28" ht="30" hidden="1" customHeight="1" outlineLevel="1" x14ac:dyDescent="0.3">
      <c r="B150" s="198" t="s">
        <v>595</v>
      </c>
      <c r="C150" s="542" t="s">
        <v>420</v>
      </c>
      <c r="D150" s="543"/>
      <c r="E150" s="543"/>
      <c r="F150" s="171"/>
      <c r="G150" s="251"/>
      <c r="H150" s="76">
        <f>IF($F150="X",I150,IF(G150="X",I150,0))</f>
        <v>0</v>
      </c>
      <c r="I150" s="77">
        <f>'Tabella-Z2'!H156</f>
        <v>0.03</v>
      </c>
      <c r="J150" s="254"/>
      <c r="K150" s="76">
        <f t="shared" ref="K150" si="79">IF($F150="X",L150,IF(J150="X",L150,0))</f>
        <v>0</v>
      </c>
      <c r="L150" s="77">
        <f>'Tabella-Z2'!H156</f>
        <v>0.03</v>
      </c>
      <c r="M150" s="254"/>
      <c r="N150" s="76">
        <f t="shared" ref="N150" si="80">IF($F150="X",O150,IF(M150="X",O150,0))</f>
        <v>0</v>
      </c>
      <c r="O150" s="77">
        <f>'Tabella-Z2'!I156</f>
        <v>0.03</v>
      </c>
      <c r="P150" s="254"/>
      <c r="Q150" s="76">
        <f t="shared" ref="Q150" si="81">IF($F150="X",R150,IF(P150="X",R150,0))</f>
        <v>0</v>
      </c>
      <c r="R150" s="77">
        <f>'Tabella-Z2'!I156</f>
        <v>0.03</v>
      </c>
      <c r="S150" s="254"/>
      <c r="T150" s="76">
        <f t="shared" si="76"/>
        <v>0</v>
      </c>
      <c r="U150" s="77">
        <f>'Tabella-Z2'!K156</f>
        <v>0.03</v>
      </c>
      <c r="V150" s="254"/>
      <c r="W150" s="76">
        <f t="shared" si="77"/>
        <v>0</v>
      </c>
      <c r="X150" s="77">
        <f>'Tabella-Z2'!K156</f>
        <v>0.03</v>
      </c>
      <c r="Y150" s="254"/>
      <c r="Z150" s="76">
        <f t="shared" si="78"/>
        <v>0</v>
      </c>
      <c r="AA150" s="76">
        <f>'Tabella-Z2'!K156</f>
        <v>0.03</v>
      </c>
      <c r="AB150" s="217"/>
    </row>
    <row r="151" spans="1:28" ht="15.75" hidden="1" customHeight="1" outlineLevel="1" x14ac:dyDescent="0.3">
      <c r="B151" s="509" t="s">
        <v>694</v>
      </c>
      <c r="C151" s="509"/>
      <c r="D151" s="509"/>
      <c r="E151" s="101" t="s">
        <v>2</v>
      </c>
      <c r="F151" s="101"/>
      <c r="G151" s="102"/>
      <c r="H151" s="102">
        <f>SUM(H146:H150)</f>
        <v>0</v>
      </c>
      <c r="I151" s="102">
        <f>H151</f>
        <v>0</v>
      </c>
      <c r="J151" s="102"/>
      <c r="K151" s="102">
        <f>SUM(K146:K150)</f>
        <v>0</v>
      </c>
      <c r="L151" s="102">
        <f>K151</f>
        <v>0</v>
      </c>
      <c r="M151" s="102"/>
      <c r="N151" s="102">
        <f>SUM(N146:N150)</f>
        <v>0</v>
      </c>
      <c r="O151" s="102">
        <f>N151</f>
        <v>0</v>
      </c>
      <c r="P151" s="102"/>
      <c r="Q151" s="102">
        <f>SUM(Q146:Q150)</f>
        <v>0</v>
      </c>
      <c r="R151" s="102">
        <f>Q151</f>
        <v>0</v>
      </c>
      <c r="S151" s="102"/>
      <c r="T151" s="102">
        <f>SUM(T146:T150)</f>
        <v>0</v>
      </c>
      <c r="U151" s="102">
        <f>T151</f>
        <v>0</v>
      </c>
      <c r="V151" s="102"/>
      <c r="W151" s="102">
        <f>SUM(W146:W150)</f>
        <v>0</v>
      </c>
      <c r="X151" s="102">
        <f>W151</f>
        <v>0</v>
      </c>
      <c r="Y151" s="102"/>
      <c r="Z151" s="102">
        <f>SUM(Z146:Z150)</f>
        <v>0</v>
      </c>
      <c r="AA151" s="318">
        <f>Z151</f>
        <v>0</v>
      </c>
      <c r="AB151" s="217"/>
    </row>
    <row r="152" spans="1:28" ht="12.75" hidden="1" customHeight="1" outlineLevel="1" thickBot="1" x14ac:dyDescent="0.35">
      <c r="B152" s="475" t="s">
        <v>7</v>
      </c>
      <c r="C152" s="475"/>
      <c r="D152" s="475"/>
      <c r="E152" s="112" t="s">
        <v>3</v>
      </c>
      <c r="F152" s="112"/>
      <c r="G152" s="469">
        <f>I151*G4*G5*G7</f>
        <v>0</v>
      </c>
      <c r="H152" s="470"/>
      <c r="I152" s="470"/>
      <c r="J152" s="469">
        <f>L151*J4*J5*J7</f>
        <v>0</v>
      </c>
      <c r="K152" s="470"/>
      <c r="L152" s="470"/>
      <c r="M152" s="469">
        <f>O151*M4*M5*M7</f>
        <v>0</v>
      </c>
      <c r="N152" s="470"/>
      <c r="O152" s="470"/>
      <c r="P152" s="469">
        <f>R151*P4*P5*P7</f>
        <v>0</v>
      </c>
      <c r="Q152" s="470"/>
      <c r="R152" s="470"/>
      <c r="S152" s="469">
        <f>U151*S4*S5*S7</f>
        <v>0</v>
      </c>
      <c r="T152" s="470"/>
      <c r="U152" s="470"/>
      <c r="V152" s="469">
        <f>X151*V4*V5*V7</f>
        <v>0</v>
      </c>
      <c r="W152" s="470"/>
      <c r="X152" s="470"/>
      <c r="Y152" s="469">
        <f>AA151*Y4*Y5*Y7</f>
        <v>0</v>
      </c>
      <c r="Z152" s="470"/>
      <c r="AA152" s="575"/>
      <c r="AB152" s="217"/>
    </row>
    <row r="153" spans="1:28" ht="26.25" hidden="1" customHeight="1" outlineLevel="1" thickBot="1" x14ac:dyDescent="0.35">
      <c r="A153" s="177"/>
      <c r="B153" s="471" t="s">
        <v>605</v>
      </c>
      <c r="C153" s="472"/>
      <c r="D153" s="472"/>
      <c r="E153" s="472"/>
      <c r="F153" s="473"/>
      <c r="G153" s="570">
        <f>SUM(G152:AA152)</f>
        <v>0</v>
      </c>
      <c r="H153" s="570"/>
      <c r="I153" s="570"/>
      <c r="J153" s="570"/>
      <c r="K153" s="570"/>
      <c r="L153" s="570"/>
      <c r="M153" s="570"/>
      <c r="N153" s="570"/>
      <c r="O153" s="570"/>
      <c r="P153" s="570"/>
      <c r="Q153" s="570"/>
      <c r="R153" s="570"/>
      <c r="S153" s="570"/>
      <c r="T153" s="570"/>
      <c r="U153" s="570"/>
      <c r="V153" s="570"/>
      <c r="W153" s="570"/>
      <c r="X153" s="570"/>
      <c r="Y153" s="570"/>
      <c r="Z153" s="570"/>
      <c r="AA153" s="571"/>
    </row>
    <row r="154" spans="1:28" ht="20.25" hidden="1" customHeight="1" x14ac:dyDescent="0.3">
      <c r="A154" s="177"/>
      <c r="B154" s="14"/>
      <c r="C154" s="14"/>
      <c r="D154" s="15"/>
      <c r="E154" s="16"/>
      <c r="F154" s="16"/>
      <c r="G154" s="17"/>
      <c r="H154" s="17"/>
      <c r="I154" s="17"/>
      <c r="J154" s="17"/>
      <c r="K154" s="17"/>
      <c r="L154" s="17"/>
      <c r="M154" s="17"/>
      <c r="N154" s="17"/>
      <c r="O154" s="17"/>
      <c r="P154" s="17"/>
      <c r="Q154" s="17"/>
      <c r="R154" s="17"/>
      <c r="S154" s="17"/>
      <c r="T154" s="17"/>
      <c r="U154" s="17"/>
      <c r="V154" s="17"/>
      <c r="W154" s="17"/>
      <c r="X154" s="17"/>
      <c r="Y154" s="17"/>
      <c r="Z154" s="17"/>
      <c r="AA154" s="17"/>
    </row>
    <row r="155" spans="1:28" ht="18" hidden="1" customHeight="1" outlineLevel="1" x14ac:dyDescent="0.3">
      <c r="A155" s="177"/>
      <c r="B155" s="98" t="s">
        <v>696</v>
      </c>
      <c r="C155" s="572" t="s">
        <v>695</v>
      </c>
      <c r="D155" s="551"/>
      <c r="E155" s="551"/>
      <c r="F155" s="551"/>
      <c r="G155" s="551"/>
      <c r="H155" s="551"/>
      <c r="I155" s="551"/>
      <c r="J155" s="551"/>
      <c r="K155" s="551"/>
      <c r="L155" s="551"/>
      <c r="M155" s="551"/>
      <c r="N155" s="551"/>
      <c r="O155" s="551"/>
      <c r="P155" s="551"/>
      <c r="Q155" s="551"/>
      <c r="R155" s="551"/>
      <c r="S155" s="551"/>
      <c r="T155" s="551"/>
      <c r="U155" s="551"/>
      <c r="V155" s="551"/>
      <c r="W155" s="551"/>
      <c r="X155" s="551"/>
      <c r="Y155" s="551"/>
      <c r="Z155" s="551"/>
      <c r="AA155" s="551"/>
    </row>
    <row r="156" spans="1:28" ht="60" hidden="1" customHeight="1" outlineLevel="1" x14ac:dyDescent="0.3">
      <c r="B156" s="198" t="s">
        <v>596</v>
      </c>
      <c r="C156" s="542" t="s">
        <v>597</v>
      </c>
      <c r="D156" s="549"/>
      <c r="E156" s="573"/>
      <c r="F156" s="212"/>
      <c r="G156" s="574"/>
      <c r="H156" s="567"/>
      <c r="I156" s="567"/>
      <c r="J156" s="568"/>
      <c r="K156" s="567"/>
      <c r="L156" s="567"/>
      <c r="M156" s="568"/>
      <c r="N156" s="567"/>
      <c r="O156" s="567"/>
      <c r="P156" s="568"/>
      <c r="Q156" s="567"/>
      <c r="R156" s="567"/>
      <c r="S156" s="568"/>
      <c r="T156" s="567"/>
      <c r="U156" s="567"/>
      <c r="V156" s="568"/>
      <c r="W156" s="567"/>
      <c r="X156" s="567"/>
      <c r="Y156" s="568"/>
      <c r="Z156" s="567"/>
      <c r="AA156" s="569"/>
      <c r="AB156" s="217"/>
    </row>
    <row r="157" spans="1:28" ht="60" hidden="1" customHeight="1" outlineLevel="1" x14ac:dyDescent="0.3">
      <c r="B157" s="198" t="s">
        <v>598</v>
      </c>
      <c r="C157" s="542" t="s">
        <v>599</v>
      </c>
      <c r="D157" s="549"/>
      <c r="E157" s="573"/>
      <c r="F157" s="213"/>
      <c r="G157" s="574"/>
      <c r="H157" s="567"/>
      <c r="I157" s="567"/>
      <c r="J157" s="568"/>
      <c r="K157" s="567"/>
      <c r="L157" s="567"/>
      <c r="M157" s="568"/>
      <c r="N157" s="567"/>
      <c r="O157" s="567"/>
      <c r="P157" s="568"/>
      <c r="Q157" s="567"/>
      <c r="R157" s="567"/>
      <c r="S157" s="568"/>
      <c r="T157" s="567"/>
      <c r="U157" s="567"/>
      <c r="V157" s="568"/>
      <c r="W157" s="567"/>
      <c r="X157" s="567"/>
      <c r="Y157" s="568"/>
      <c r="Z157" s="567"/>
      <c r="AA157" s="569"/>
      <c r="AB157" s="217"/>
    </row>
    <row r="158" spans="1:28" ht="15.75" hidden="1" customHeight="1" outlineLevel="1" x14ac:dyDescent="0.3">
      <c r="B158" s="509" t="s">
        <v>694</v>
      </c>
      <c r="C158" s="509"/>
      <c r="D158" s="509"/>
      <c r="E158" s="104" t="s">
        <v>2</v>
      </c>
      <c r="F158" s="105"/>
      <c r="G158" s="106"/>
      <c r="H158" s="102">
        <f>SUM(H156:H157)</f>
        <v>0</v>
      </c>
      <c r="I158" s="102">
        <f>H158</f>
        <v>0</v>
      </c>
      <c r="J158" s="102"/>
      <c r="K158" s="102">
        <f>SUM(K156:K157)</f>
        <v>0</v>
      </c>
      <c r="L158" s="102">
        <f>K158</f>
        <v>0</v>
      </c>
      <c r="M158" s="102"/>
      <c r="N158" s="102">
        <f>SUM(N156:N157)</f>
        <v>0</v>
      </c>
      <c r="O158" s="102">
        <f>N158</f>
        <v>0</v>
      </c>
      <c r="P158" s="102"/>
      <c r="Q158" s="102">
        <f>SUM(Q156:Q157)</f>
        <v>0</v>
      </c>
      <c r="R158" s="102">
        <f>Q158</f>
        <v>0</v>
      </c>
      <c r="S158" s="102"/>
      <c r="T158" s="102">
        <f>SUM(T156:T157)</f>
        <v>0</v>
      </c>
      <c r="U158" s="102">
        <f>T158</f>
        <v>0</v>
      </c>
      <c r="V158" s="102"/>
      <c r="W158" s="102">
        <f>SUM(W156:W157)</f>
        <v>0</v>
      </c>
      <c r="X158" s="102">
        <f>W158</f>
        <v>0</v>
      </c>
      <c r="Y158" s="102"/>
      <c r="Z158" s="102">
        <f>SUM(Z156:Z157)</f>
        <v>0</v>
      </c>
      <c r="AA158" s="318">
        <f>Z158</f>
        <v>0</v>
      </c>
      <c r="AB158" s="217"/>
    </row>
    <row r="159" spans="1:28" ht="12.75" hidden="1" customHeight="1" outlineLevel="1" thickBot="1" x14ac:dyDescent="0.35">
      <c r="B159" s="475" t="s">
        <v>7</v>
      </c>
      <c r="C159" s="475"/>
      <c r="D159" s="475"/>
      <c r="E159" s="113" t="s">
        <v>3</v>
      </c>
      <c r="F159" s="114"/>
      <c r="G159" s="576">
        <f>I158*G4*G5*G7</f>
        <v>0</v>
      </c>
      <c r="H159" s="577"/>
      <c r="I159" s="578"/>
      <c r="J159" s="576">
        <f>L158*J4*J5*J7</f>
        <v>0</v>
      </c>
      <c r="K159" s="577"/>
      <c r="L159" s="578"/>
      <c r="M159" s="576">
        <f>O158*M4*M5*M7</f>
        <v>0</v>
      </c>
      <c r="N159" s="577"/>
      <c r="O159" s="578"/>
      <c r="P159" s="576">
        <f>R158*P4*P5*P7</f>
        <v>0</v>
      </c>
      <c r="Q159" s="577"/>
      <c r="R159" s="578"/>
      <c r="S159" s="576">
        <f>U158*S4*S5*S7</f>
        <v>0</v>
      </c>
      <c r="T159" s="577"/>
      <c r="U159" s="578"/>
      <c r="V159" s="576">
        <f>X158*V4*V5*V7</f>
        <v>0</v>
      </c>
      <c r="W159" s="577"/>
      <c r="X159" s="578"/>
      <c r="Y159" s="576">
        <f>AA158*Y4*Y5*Y7</f>
        <v>0</v>
      </c>
      <c r="Z159" s="577"/>
      <c r="AA159" s="577"/>
      <c r="AB159" s="217"/>
    </row>
    <row r="160" spans="1:28" ht="26.25" hidden="1" customHeight="1" outlineLevel="1" thickBot="1" x14ac:dyDescent="0.35">
      <c r="A160" s="177"/>
      <c r="B160" s="564" t="s">
        <v>605</v>
      </c>
      <c r="C160" s="565"/>
      <c r="D160" s="565"/>
      <c r="E160" s="565"/>
      <c r="F160" s="565"/>
      <c r="G160" s="570">
        <f>SUM(G159:AA159)</f>
        <v>0</v>
      </c>
      <c r="H160" s="570"/>
      <c r="I160" s="570"/>
      <c r="J160" s="570"/>
      <c r="K160" s="570"/>
      <c r="L160" s="570"/>
      <c r="M160" s="570"/>
      <c r="N160" s="570"/>
      <c r="O160" s="570"/>
      <c r="P160" s="570"/>
      <c r="Q160" s="570"/>
      <c r="R160" s="570"/>
      <c r="S160" s="570"/>
      <c r="T160" s="570"/>
      <c r="U160" s="570"/>
      <c r="V160" s="570"/>
      <c r="W160" s="570"/>
      <c r="X160" s="570"/>
      <c r="Y160" s="570"/>
      <c r="Z160" s="570"/>
      <c r="AA160" s="571"/>
    </row>
    <row r="161" spans="1:27" ht="42" customHeight="1" collapsed="1" x14ac:dyDescent="0.3">
      <c r="A161" s="168"/>
      <c r="B161" s="107"/>
      <c r="C161" s="107"/>
      <c r="D161" s="107"/>
      <c r="E161" s="108"/>
      <c r="F161" s="30"/>
      <c r="G161" s="30"/>
      <c r="H161" s="30"/>
      <c r="I161" s="30"/>
      <c r="J161" s="30"/>
      <c r="K161" s="30"/>
      <c r="L161" s="30"/>
      <c r="M161" s="30"/>
      <c r="N161" s="30"/>
      <c r="O161" s="30"/>
      <c r="P161" s="30"/>
      <c r="Q161" s="30"/>
      <c r="R161" s="30"/>
      <c r="S161" s="30"/>
      <c r="T161" s="30"/>
      <c r="U161" s="30"/>
      <c r="V161" s="30"/>
      <c r="W161" s="30"/>
      <c r="X161" s="30"/>
      <c r="Y161" s="30"/>
      <c r="Z161" s="30"/>
      <c r="AA161" s="30"/>
    </row>
    <row r="162" spans="1:27" ht="15.9" customHeight="1" x14ac:dyDescent="0.3">
      <c r="A162" s="168"/>
      <c r="B162" s="579" t="s">
        <v>697</v>
      </c>
      <c r="C162" s="580"/>
      <c r="D162" s="580"/>
      <c r="E162" s="580"/>
      <c r="F162" s="580"/>
      <c r="G162" s="600">
        <f>G26</f>
        <v>0</v>
      </c>
      <c r="H162" s="600"/>
      <c r="I162" s="600"/>
      <c r="J162" s="600"/>
      <c r="K162" s="600"/>
      <c r="L162" s="600"/>
      <c r="M162" s="600"/>
      <c r="N162" s="600"/>
      <c r="O162" s="600"/>
      <c r="P162" s="600"/>
      <c r="Q162" s="600"/>
      <c r="R162" s="600"/>
      <c r="S162" s="600"/>
      <c r="T162" s="600"/>
      <c r="U162" s="600"/>
      <c r="V162" s="600"/>
      <c r="W162" s="600"/>
      <c r="X162" s="600"/>
      <c r="Y162" s="600"/>
      <c r="Z162" s="600"/>
      <c r="AA162" s="601"/>
    </row>
    <row r="163" spans="1:27" ht="15.9" customHeight="1" x14ac:dyDescent="0.3">
      <c r="A163" s="214"/>
      <c r="B163" s="592" t="s">
        <v>600</v>
      </c>
      <c r="C163" s="593"/>
      <c r="D163" s="593"/>
      <c r="E163" s="593"/>
      <c r="F163" s="593"/>
      <c r="G163" s="587">
        <f>G60</f>
        <v>2165.7638577128996</v>
      </c>
      <c r="H163" s="587"/>
      <c r="I163" s="587"/>
      <c r="J163" s="587"/>
      <c r="K163" s="587"/>
      <c r="L163" s="587"/>
      <c r="M163" s="587"/>
      <c r="N163" s="587"/>
      <c r="O163" s="587"/>
      <c r="P163" s="587"/>
      <c r="Q163" s="587"/>
      <c r="R163" s="587"/>
      <c r="S163" s="587"/>
      <c r="T163" s="587"/>
      <c r="U163" s="587"/>
      <c r="V163" s="587"/>
      <c r="W163" s="587"/>
      <c r="X163" s="587"/>
      <c r="Y163" s="587"/>
      <c r="Z163" s="587"/>
      <c r="AA163" s="588"/>
    </row>
    <row r="164" spans="1:27" ht="15.9" customHeight="1" x14ac:dyDescent="0.3">
      <c r="A164" s="214"/>
      <c r="B164" s="592" t="s">
        <v>601</v>
      </c>
      <c r="C164" s="593"/>
      <c r="D164" s="593"/>
      <c r="E164" s="593"/>
      <c r="F164" s="593"/>
      <c r="G164" s="587">
        <f>G101</f>
        <v>23101.481148937597</v>
      </c>
      <c r="H164" s="587"/>
      <c r="I164" s="587"/>
      <c r="J164" s="587"/>
      <c r="K164" s="587"/>
      <c r="L164" s="587"/>
      <c r="M164" s="587"/>
      <c r="N164" s="587"/>
      <c r="O164" s="587"/>
      <c r="P164" s="587"/>
      <c r="Q164" s="587"/>
      <c r="R164" s="587"/>
      <c r="S164" s="587"/>
      <c r="T164" s="587"/>
      <c r="U164" s="587"/>
      <c r="V164" s="587"/>
      <c r="W164" s="587"/>
      <c r="X164" s="587"/>
      <c r="Y164" s="587"/>
      <c r="Z164" s="587"/>
      <c r="AA164" s="588"/>
    </row>
    <row r="165" spans="1:27" ht="15.9" customHeight="1" x14ac:dyDescent="0.3">
      <c r="A165" s="168"/>
      <c r="B165" s="594" t="s">
        <v>602</v>
      </c>
      <c r="C165" s="595"/>
      <c r="D165" s="595"/>
      <c r="E165" s="595"/>
      <c r="F165" s="595"/>
      <c r="G165" s="589">
        <f>G117</f>
        <v>0</v>
      </c>
      <c r="H165" s="589"/>
      <c r="I165" s="589"/>
      <c r="J165" s="589"/>
      <c r="K165" s="589"/>
      <c r="L165" s="589"/>
      <c r="M165" s="590"/>
      <c r="N165" s="590"/>
      <c r="O165" s="590"/>
      <c r="P165" s="590"/>
      <c r="Q165" s="590"/>
      <c r="R165" s="590"/>
      <c r="S165" s="590"/>
      <c r="T165" s="590"/>
      <c r="U165" s="590"/>
      <c r="V165" s="590"/>
      <c r="W165" s="590"/>
      <c r="X165" s="590"/>
      <c r="Y165" s="590"/>
      <c r="Z165" s="590"/>
      <c r="AA165" s="591"/>
    </row>
    <row r="166" spans="1:27" ht="20.100000000000001" customHeight="1" x14ac:dyDescent="0.3">
      <c r="A166" s="168"/>
      <c r="B166" s="596" t="s">
        <v>669</v>
      </c>
      <c r="C166" s="583"/>
      <c r="D166" s="583"/>
      <c r="E166" s="583"/>
      <c r="F166" s="597"/>
      <c r="G166" s="581">
        <f>SUM(G162:AA165)</f>
        <v>25267.245006650497</v>
      </c>
      <c r="H166" s="582"/>
      <c r="I166" s="582"/>
      <c r="J166" s="582"/>
      <c r="K166" s="582"/>
      <c r="L166" s="582"/>
      <c r="M166" s="583"/>
      <c r="N166" s="583"/>
      <c r="O166" s="583"/>
      <c r="P166" s="583"/>
      <c r="Q166" s="583"/>
      <c r="R166" s="583"/>
      <c r="S166" s="583"/>
      <c r="T166" s="583"/>
      <c r="U166" s="583"/>
      <c r="V166" s="583"/>
      <c r="W166" s="583"/>
      <c r="X166" s="583"/>
      <c r="Y166" s="583"/>
      <c r="Z166" s="583"/>
      <c r="AA166" s="583"/>
    </row>
    <row r="167" spans="1:27" ht="20.100000000000001" customHeight="1" x14ac:dyDescent="0.3">
      <c r="A167" s="168"/>
      <c r="B167" s="598" t="s">
        <v>606</v>
      </c>
      <c r="C167" s="586"/>
      <c r="D167" s="586"/>
      <c r="E167" s="586"/>
      <c r="F167" s="599"/>
      <c r="G167" s="584">
        <f>G143</f>
        <v>0</v>
      </c>
      <c r="H167" s="585"/>
      <c r="I167" s="585"/>
      <c r="J167" s="585"/>
      <c r="K167" s="585"/>
      <c r="L167" s="585"/>
      <c r="M167" s="586"/>
      <c r="N167" s="586"/>
      <c r="O167" s="586"/>
      <c r="P167" s="586"/>
      <c r="Q167" s="586"/>
      <c r="R167" s="586"/>
      <c r="S167" s="586"/>
      <c r="T167" s="586"/>
      <c r="U167" s="586"/>
      <c r="V167" s="586"/>
      <c r="W167" s="586"/>
      <c r="X167" s="586"/>
      <c r="Y167" s="586"/>
      <c r="Z167" s="586"/>
      <c r="AA167" s="586"/>
    </row>
    <row r="168" spans="1:27" ht="20.100000000000001" customHeight="1" x14ac:dyDescent="0.3">
      <c r="A168" s="168"/>
      <c r="B168" s="598" t="s">
        <v>607</v>
      </c>
      <c r="C168" s="586"/>
      <c r="D168" s="586"/>
      <c r="E168" s="586"/>
      <c r="F168" s="599"/>
      <c r="G168" s="584">
        <f>G153</f>
        <v>0</v>
      </c>
      <c r="H168" s="585"/>
      <c r="I168" s="585"/>
      <c r="J168" s="585"/>
      <c r="K168" s="585"/>
      <c r="L168" s="585"/>
      <c r="M168" s="586"/>
      <c r="N168" s="586"/>
      <c r="O168" s="586"/>
      <c r="P168" s="586"/>
      <c r="Q168" s="586"/>
      <c r="R168" s="586"/>
      <c r="S168" s="586"/>
      <c r="T168" s="586"/>
      <c r="U168" s="586"/>
      <c r="V168" s="586"/>
      <c r="W168" s="586"/>
      <c r="X168" s="586"/>
      <c r="Y168" s="586"/>
      <c r="Z168" s="586"/>
      <c r="AA168" s="586"/>
    </row>
    <row r="169" spans="1:27" ht="20.100000000000001" customHeight="1" x14ac:dyDescent="0.3">
      <c r="A169" s="168"/>
      <c r="B169" s="621" t="s">
        <v>608</v>
      </c>
      <c r="C169" s="616"/>
      <c r="D169" s="616"/>
      <c r="E169" s="616"/>
      <c r="F169" s="622"/>
      <c r="G169" s="614">
        <f>G160</f>
        <v>0</v>
      </c>
      <c r="H169" s="615"/>
      <c r="I169" s="615"/>
      <c r="J169" s="615"/>
      <c r="K169" s="615"/>
      <c r="L169" s="615"/>
      <c r="M169" s="616"/>
      <c r="N169" s="616"/>
      <c r="O169" s="616"/>
      <c r="P169" s="616"/>
      <c r="Q169" s="616"/>
      <c r="R169" s="616"/>
      <c r="S169" s="616"/>
      <c r="T169" s="616"/>
      <c r="U169" s="616"/>
      <c r="V169" s="616"/>
      <c r="W169" s="616"/>
      <c r="X169" s="616"/>
      <c r="Y169" s="616"/>
      <c r="Z169" s="616"/>
      <c r="AA169" s="616"/>
    </row>
    <row r="170" spans="1:27" ht="9.9" customHeight="1" thickBot="1" x14ac:dyDescent="0.35">
      <c r="A170" s="168"/>
      <c r="B170" s="115"/>
      <c r="C170" s="115"/>
      <c r="D170" s="115"/>
      <c r="E170" s="115"/>
      <c r="F170" s="115"/>
      <c r="G170" s="22"/>
      <c r="H170" s="22"/>
      <c r="I170" s="22"/>
      <c r="J170" s="22"/>
      <c r="K170" s="22"/>
      <c r="L170" s="22"/>
      <c r="M170" s="111"/>
      <c r="N170" s="111"/>
      <c r="O170" s="111"/>
      <c r="P170" s="111"/>
      <c r="Q170" s="111"/>
      <c r="R170" s="111"/>
      <c r="S170" s="111"/>
      <c r="T170" s="111"/>
      <c r="U170" s="111"/>
      <c r="V170" s="111"/>
      <c r="W170" s="111"/>
      <c r="X170" s="111"/>
      <c r="Y170" s="111"/>
      <c r="Z170" s="111"/>
      <c r="AA170" s="111"/>
    </row>
    <row r="171" spans="1:27" ht="20.100000000000001" customHeight="1" thickBot="1" x14ac:dyDescent="0.35">
      <c r="A171" s="168"/>
      <c r="B171" s="623" t="s">
        <v>670</v>
      </c>
      <c r="C171" s="618"/>
      <c r="D171" s="618"/>
      <c r="E171" s="618"/>
      <c r="F171" s="618"/>
      <c r="G171" s="617">
        <f>SUM(G166:AA169)</f>
        <v>25267.245006650497</v>
      </c>
      <c r="H171" s="617"/>
      <c r="I171" s="617"/>
      <c r="J171" s="617"/>
      <c r="K171" s="617"/>
      <c r="L171" s="617"/>
      <c r="M171" s="618"/>
      <c r="N171" s="618"/>
      <c r="O171" s="618"/>
      <c r="P171" s="618"/>
      <c r="Q171" s="618"/>
      <c r="R171" s="618"/>
      <c r="S171" s="618"/>
      <c r="T171" s="618"/>
      <c r="U171" s="618"/>
      <c r="V171" s="618"/>
      <c r="W171" s="618"/>
      <c r="X171" s="618"/>
      <c r="Y171" s="618"/>
      <c r="Z171" s="618"/>
      <c r="AA171" s="618"/>
    </row>
    <row r="172" spans="1:27" ht="9.9" customHeight="1" thickBot="1" x14ac:dyDescent="0.35">
      <c r="A172" s="168"/>
      <c r="B172" s="111"/>
      <c r="C172" s="111"/>
      <c r="D172" s="111"/>
      <c r="E172" s="111"/>
      <c r="F172" s="111"/>
      <c r="G172" s="22"/>
      <c r="H172" s="22"/>
      <c r="I172" s="22"/>
      <c r="J172" s="22"/>
      <c r="K172" s="22"/>
      <c r="L172" s="22"/>
      <c r="M172" s="111"/>
      <c r="N172" s="111"/>
      <c r="O172" s="111"/>
      <c r="P172" s="111"/>
      <c r="Q172" s="111"/>
      <c r="R172" s="111"/>
      <c r="S172" s="111"/>
      <c r="T172" s="111"/>
      <c r="U172" s="111"/>
      <c r="V172" s="111"/>
      <c r="W172" s="111"/>
      <c r="X172" s="111"/>
      <c r="Y172" s="111"/>
      <c r="Z172" s="111"/>
      <c r="AA172" s="111"/>
    </row>
    <row r="173" spans="1:27" ht="20.100000000000001" customHeight="1" thickBot="1" x14ac:dyDescent="0.35">
      <c r="A173" s="168"/>
      <c r="B173" s="602" t="s">
        <v>671</v>
      </c>
      <c r="C173" s="603"/>
      <c r="D173" s="604"/>
      <c r="E173" s="619">
        <f>IF(SUM(G4:AA4)&lt;1000000,0.25,IF(SUM(G4:AA4)&gt;25000000,0.1,0.25-((SUM(G4:AA4)-1000000)*(0.15/24000000))))</f>
        <v>0.25</v>
      </c>
      <c r="F173" s="620"/>
      <c r="G173" s="607">
        <f>E173*G171</f>
        <v>6316.8112516626243</v>
      </c>
      <c r="H173" s="607"/>
      <c r="I173" s="607"/>
      <c r="J173" s="607"/>
      <c r="K173" s="607"/>
      <c r="L173" s="607"/>
      <c r="M173" s="607"/>
      <c r="N173" s="607"/>
      <c r="O173" s="607"/>
      <c r="P173" s="607"/>
      <c r="Q173" s="607"/>
      <c r="R173" s="607"/>
      <c r="S173" s="607"/>
      <c r="T173" s="607"/>
      <c r="U173" s="607"/>
      <c r="V173" s="607"/>
      <c r="W173" s="607"/>
      <c r="X173" s="607"/>
      <c r="Y173" s="607"/>
      <c r="Z173" s="607"/>
      <c r="AA173" s="608"/>
    </row>
    <row r="174" spans="1:27" ht="13.5" customHeight="1" thickBot="1" x14ac:dyDescent="0.35">
      <c r="A174" s="168"/>
      <c r="B174" s="314"/>
      <c r="C174" s="315"/>
      <c r="D174" s="315"/>
      <c r="E174" s="316"/>
      <c r="F174" s="317"/>
      <c r="G174" s="241"/>
      <c r="H174" s="241"/>
      <c r="I174" s="241"/>
      <c r="J174" s="241"/>
      <c r="K174" s="241"/>
      <c r="L174" s="241"/>
      <c r="M174" s="241"/>
      <c r="N174" s="241"/>
      <c r="O174" s="241"/>
      <c r="P174" s="241"/>
      <c r="Q174" s="241"/>
      <c r="R174" s="241"/>
      <c r="S174" s="241"/>
      <c r="T174" s="241"/>
      <c r="U174" s="241"/>
      <c r="V174" s="241"/>
      <c r="W174" s="241"/>
      <c r="X174" s="241"/>
      <c r="Y174" s="241"/>
      <c r="Z174" s="241"/>
      <c r="AA174" s="241"/>
    </row>
    <row r="175" spans="1:27" ht="20.100000000000001" customHeight="1" thickBot="1" x14ac:dyDescent="0.35">
      <c r="A175" s="168"/>
      <c r="B175" s="602" t="s">
        <v>698</v>
      </c>
      <c r="C175" s="603"/>
      <c r="D175" s="604"/>
      <c r="E175" s="605">
        <v>0</v>
      </c>
      <c r="F175" s="606">
        <v>0.25</v>
      </c>
      <c r="G175" s="607">
        <f>-E175*G171</f>
        <v>0</v>
      </c>
      <c r="H175" s="607"/>
      <c r="I175" s="607"/>
      <c r="J175" s="607"/>
      <c r="K175" s="607"/>
      <c r="L175" s="607"/>
      <c r="M175" s="607"/>
      <c r="N175" s="607"/>
      <c r="O175" s="607"/>
      <c r="P175" s="607"/>
      <c r="Q175" s="607"/>
      <c r="R175" s="607"/>
      <c r="S175" s="607"/>
      <c r="T175" s="607"/>
      <c r="U175" s="607"/>
      <c r="V175" s="607"/>
      <c r="W175" s="607"/>
      <c r="X175" s="607"/>
      <c r="Y175" s="607"/>
      <c r="Z175" s="607"/>
      <c r="AA175" s="608"/>
    </row>
    <row r="176" spans="1:27" ht="9.9" customHeight="1" thickBot="1" x14ac:dyDescent="0.35">
      <c r="A176" s="168"/>
      <c r="B176" s="23"/>
      <c r="C176" s="23"/>
      <c r="D176" s="23"/>
      <c r="E176" s="24"/>
      <c r="F176" s="25"/>
      <c r="G176" s="25"/>
      <c r="H176" s="25"/>
      <c r="I176" s="25"/>
      <c r="J176" s="25"/>
      <c r="K176" s="25"/>
      <c r="L176" s="25"/>
      <c r="M176" s="25"/>
      <c r="N176" s="25"/>
      <c r="O176" s="25"/>
      <c r="P176" s="25"/>
      <c r="Q176" s="25"/>
      <c r="R176" s="25"/>
      <c r="S176" s="25"/>
      <c r="T176" s="25"/>
      <c r="U176" s="25"/>
      <c r="V176" s="25"/>
      <c r="W176" s="25"/>
      <c r="X176" s="25"/>
      <c r="Y176" s="25"/>
      <c r="Z176" s="25"/>
      <c r="AA176" s="25"/>
    </row>
    <row r="177" spans="1:27" ht="20.100000000000001" customHeight="1" x14ac:dyDescent="0.3">
      <c r="A177" s="168"/>
      <c r="B177" s="609" t="s">
        <v>701</v>
      </c>
      <c r="C177" s="610"/>
      <c r="D177" s="610"/>
      <c r="E177" s="610"/>
      <c r="F177" s="610"/>
      <c r="G177" s="611">
        <f>G171+G173+G175</f>
        <v>31584.056258313121</v>
      </c>
      <c r="H177" s="611"/>
      <c r="I177" s="611"/>
      <c r="J177" s="611"/>
      <c r="K177" s="611"/>
      <c r="L177" s="611"/>
      <c r="M177" s="612"/>
      <c r="N177" s="612"/>
      <c r="O177" s="612"/>
      <c r="P177" s="612"/>
      <c r="Q177" s="612"/>
      <c r="R177" s="612"/>
      <c r="S177" s="612"/>
      <c r="T177" s="612"/>
      <c r="U177" s="612"/>
      <c r="V177" s="612"/>
      <c r="W177" s="612"/>
      <c r="X177" s="612"/>
      <c r="Y177" s="612"/>
      <c r="Z177" s="612"/>
      <c r="AA177" s="613"/>
    </row>
    <row r="178" spans="1:27" s="177" customFormat="1" ht="20.100000000000001" customHeight="1" x14ac:dyDescent="0.3">
      <c r="B178" s="393" t="s">
        <v>749</v>
      </c>
      <c r="C178" s="394"/>
      <c r="D178" s="394"/>
      <c r="E178" s="394"/>
      <c r="F178" s="394"/>
      <c r="G178" s="395"/>
      <c r="H178" s="395"/>
      <c r="I178" s="395"/>
      <c r="J178" s="395"/>
      <c r="K178" s="395"/>
      <c r="L178" s="395"/>
      <c r="M178" s="393"/>
      <c r="N178" s="393"/>
      <c r="O178" s="393"/>
      <c r="P178" s="393"/>
      <c r="Q178" s="393"/>
      <c r="R178" s="393"/>
      <c r="S178" s="393"/>
      <c r="T178" s="393"/>
      <c r="U178" s="393"/>
      <c r="V178" s="393"/>
      <c r="W178" s="393"/>
      <c r="X178" s="393"/>
      <c r="Y178" s="393"/>
      <c r="Z178" s="393"/>
      <c r="AA178" s="393"/>
    </row>
    <row r="179" spans="1:27" ht="15" customHeight="1" x14ac:dyDescent="0.3">
      <c r="A179" s="168"/>
      <c r="B179" s="383" t="s">
        <v>672</v>
      </c>
      <c r="C179" s="215"/>
      <c r="D179" s="215"/>
      <c r="E179" s="215"/>
      <c r="F179" s="215"/>
      <c r="G179" s="215"/>
      <c r="H179" s="215"/>
      <c r="I179" s="215"/>
      <c r="J179" s="215"/>
      <c r="K179" s="215"/>
      <c r="L179" s="215"/>
      <c r="M179" s="215"/>
      <c r="N179" s="215"/>
      <c r="O179" s="215"/>
      <c r="P179" s="215"/>
      <c r="Q179" s="215"/>
      <c r="R179" s="215"/>
      <c r="S179" s="215"/>
      <c r="T179" s="215"/>
      <c r="U179" s="215"/>
      <c r="V179" s="215"/>
      <c r="W179" s="215"/>
      <c r="X179" s="215"/>
      <c r="Y179" s="215"/>
      <c r="Z179" s="215"/>
      <c r="AA179" s="215"/>
    </row>
    <row r="180" spans="1:27" ht="15" customHeight="1" x14ac:dyDescent="0.3">
      <c r="A180" s="168"/>
      <c r="B180" s="396" t="s">
        <v>750</v>
      </c>
      <c r="C180" s="215"/>
      <c r="D180" s="215"/>
      <c r="E180" s="215"/>
      <c r="F180" s="215"/>
      <c r="G180" s="215"/>
      <c r="H180" s="215"/>
      <c r="I180" s="215"/>
      <c r="J180" s="215"/>
      <c r="K180" s="215"/>
      <c r="L180" s="215"/>
      <c r="M180" s="215"/>
      <c r="N180" s="215"/>
      <c r="O180" s="215"/>
      <c r="P180" s="215"/>
      <c r="Q180" s="215"/>
      <c r="R180" s="215"/>
      <c r="S180" s="215"/>
      <c r="T180" s="215"/>
      <c r="U180" s="215"/>
      <c r="V180" s="215"/>
      <c r="W180" s="215"/>
      <c r="X180" s="215"/>
      <c r="Y180" s="215"/>
      <c r="Z180" s="215"/>
      <c r="AA180" s="215"/>
    </row>
    <row r="181" spans="1:27" x14ac:dyDescent="0.3">
      <c r="B181" s="216" t="s">
        <v>747</v>
      </c>
    </row>
    <row r="182" spans="1:27" x14ac:dyDescent="0.3">
      <c r="B182" s="216" t="s">
        <v>673</v>
      </c>
    </row>
    <row r="183" spans="1:27" x14ac:dyDescent="0.3">
      <c r="B183" s="216" t="s">
        <v>710</v>
      </c>
    </row>
    <row r="184" spans="1:27" x14ac:dyDescent="0.3">
      <c r="B184" s="216" t="s">
        <v>748</v>
      </c>
    </row>
    <row r="188" spans="1:27" hidden="1" x14ac:dyDescent="0.3">
      <c r="H188" s="262" t="s">
        <v>723</v>
      </c>
      <c r="I188" s="235"/>
      <c r="J188" s="235"/>
      <c r="K188" s="235"/>
      <c r="L188" s="235"/>
      <c r="M188" s="235"/>
      <c r="N188" s="235"/>
      <c r="O188" s="235"/>
      <c r="P188" s="235"/>
      <c r="Q188" s="235"/>
      <c r="R188" s="235"/>
      <c r="S188" s="235"/>
      <c r="T188" s="235"/>
      <c r="U188" s="235"/>
      <c r="V188" s="235"/>
      <c r="W188" s="235"/>
      <c r="X188" s="235"/>
      <c r="Y188" s="235"/>
      <c r="Z188" s="235"/>
      <c r="AA188" s="235"/>
    </row>
    <row r="189" spans="1:27" hidden="1" x14ac:dyDescent="0.3">
      <c r="H189" s="268">
        <f>IF($G$4&gt;$E39,$E39*H39,$G$4*H39)</f>
        <v>0</v>
      </c>
      <c r="I189" s="269"/>
      <c r="J189" s="269"/>
      <c r="K189" s="270">
        <f>IF($J$4&gt;$E39,$E39*K39,$J$4*K39)</f>
        <v>0</v>
      </c>
      <c r="L189" s="269"/>
      <c r="M189" s="269"/>
      <c r="N189" s="270">
        <f>IF($M$4&gt;$E39,$E39*N39,$M$4*N39)</f>
        <v>0</v>
      </c>
      <c r="O189" s="269"/>
      <c r="P189" s="269"/>
      <c r="Q189" s="270">
        <f>IF($P$4&gt;$E39,$E39*Q39,$P$4*Q39)</f>
        <v>0</v>
      </c>
      <c r="R189" s="269"/>
      <c r="S189" s="269"/>
      <c r="T189" s="270">
        <f>IF($S$4&gt;$E39,$E39*T39,$S$4*T39)</f>
        <v>0</v>
      </c>
      <c r="U189" s="271"/>
      <c r="V189" s="272"/>
      <c r="W189" s="270">
        <f>IF($V$4&gt;$E39,$E39*W39,$V$4*W39)</f>
        <v>0</v>
      </c>
      <c r="X189" s="272"/>
      <c r="Y189" s="272"/>
      <c r="Z189" s="273">
        <f>IF($Y$4&gt;$E39,$E39*Z39,$Y$4*Z39)</f>
        <v>0</v>
      </c>
      <c r="AA189" s="235"/>
    </row>
    <row r="190" spans="1:27" hidden="1" x14ac:dyDescent="0.3">
      <c r="H190" s="274">
        <f>IF($G$4&gt;$E40,($E40-$E39)*H40,IF($G$4&lt;$E39,0,($G$4-$E39)*H40))</f>
        <v>0</v>
      </c>
      <c r="I190" s="275"/>
      <c r="J190" s="275"/>
      <c r="K190" s="276">
        <f>IF($J$4&gt;$E40,($E40-$E39)*K40,IF($J$4&lt;$E39,0,($J$4-$E39)*K40))</f>
        <v>0</v>
      </c>
      <c r="L190" s="275"/>
      <c r="M190" s="275"/>
      <c r="N190" s="276">
        <f>IF($M$4&gt;$E40,($E40-$E39)*N40,IF($M$4&lt;$E39,0,($M$4-$E39)*N40))</f>
        <v>0</v>
      </c>
      <c r="O190" s="275"/>
      <c r="P190" s="275"/>
      <c r="Q190" s="276">
        <f>IF($P$4&gt;$E40,($E40-$E39)*Q40,IF($P$4&lt;$E39,0,($P$4-$E39)*Q40))</f>
        <v>0</v>
      </c>
      <c r="R190" s="275"/>
      <c r="S190" s="275"/>
      <c r="T190" s="276">
        <f>IF($S$4&gt;$E40,($E40-$E39)*T40,IF($S$4&lt;$E39,0,($S$4-$E39)*T40))</f>
        <v>0</v>
      </c>
      <c r="U190" s="277"/>
      <c r="V190" s="278"/>
      <c r="W190" s="276">
        <f>IF($V$4&gt;$E40,($E40-$E39)*W40,IF($V$4&lt;$E39,0,($V$4-$E39)*W40))</f>
        <v>0</v>
      </c>
      <c r="X190" s="278"/>
      <c r="Y190" s="278"/>
      <c r="Z190" s="279">
        <f>IF($Y$4&gt;$E40,($E40-$E39)*Z40,IF($Y$4&lt;$E39,0,($Y$4-$E39)*Z40))</f>
        <v>0</v>
      </c>
      <c r="AA190" s="235"/>
    </row>
    <row r="191" spans="1:27" hidden="1" x14ac:dyDescent="0.3">
      <c r="H191" s="274">
        <f>IF($G$4&gt;$E41,($E41-$E40)*H41,IF($G$4&lt;$E40,0,($G$4-$E40)*H41))</f>
        <v>0</v>
      </c>
      <c r="I191" s="275"/>
      <c r="J191" s="275"/>
      <c r="K191" s="276">
        <f>IF($J$4&gt;$E41,($E41-$E40)*K41,IF($J$4&lt;$E40,0,($J$4-$E40)*K41))</f>
        <v>0</v>
      </c>
      <c r="L191" s="275"/>
      <c r="M191" s="275"/>
      <c r="N191" s="276">
        <f>IF($M$4&gt;$E41,($E41-$E40)*N41,IF($M$4&lt;$E40,0,($M$4-$E40)*N41))</f>
        <v>0</v>
      </c>
      <c r="O191" s="275"/>
      <c r="P191" s="275"/>
      <c r="Q191" s="276">
        <f>IF($P$4&gt;$E41,($E41-$E40)*Q41,IF($P$4&lt;$E40,0,($P$4-$E40)*Q41))</f>
        <v>0</v>
      </c>
      <c r="R191" s="275"/>
      <c r="S191" s="275"/>
      <c r="T191" s="276">
        <f>IF($S$4&gt;$E41,($E41-$E40)*T41,IF($S$4&lt;$E40,0,($S$4-$E40)*T41))</f>
        <v>0</v>
      </c>
      <c r="U191" s="277"/>
      <c r="V191" s="278"/>
      <c r="W191" s="276">
        <f>IF($V$4&gt;$E41,($E41-$E40)*W41,IF($V$4&lt;$E40,0,($V$4-$E40)*W41))</f>
        <v>0</v>
      </c>
      <c r="X191" s="278"/>
      <c r="Y191" s="278"/>
      <c r="Z191" s="279">
        <f>IF($Y$4&gt;$E41,($E41-$E40)*Z41,IF($Y$4&lt;$E40,0,($Y$4-$E40)*Z41))</f>
        <v>0</v>
      </c>
      <c r="AA191" s="235"/>
    </row>
    <row r="192" spans="1:27" hidden="1" x14ac:dyDescent="0.3">
      <c r="H192" s="274">
        <f>IF($G$4&gt;$E42,($E42-$E41)*H42,IF($G$4&lt;$E41,0,($G$4-$E41)*H42))</f>
        <v>0</v>
      </c>
      <c r="I192" s="275"/>
      <c r="J192" s="275"/>
      <c r="K192" s="276">
        <f>IF($J$4&gt;$E42,($E42-$E41)*K42,IF($J$4&lt;$E41,0,($J$4-$E41)*K42))</f>
        <v>0</v>
      </c>
      <c r="L192" s="275"/>
      <c r="M192" s="275"/>
      <c r="N192" s="276">
        <f>IF($M$4&gt;$E42,($E42-$E41)*N42,IF($M$4&lt;$E41,0,($M$4-$E41)*N42))</f>
        <v>0</v>
      </c>
      <c r="O192" s="275"/>
      <c r="P192" s="275"/>
      <c r="Q192" s="276">
        <f>IF($P$4&gt;$E42,($E42-$E41)*Q42,IF($P$4&lt;$E41,0,($P$4-$E41)*Q42))</f>
        <v>0</v>
      </c>
      <c r="R192" s="275"/>
      <c r="S192" s="275"/>
      <c r="T192" s="276">
        <f>IF($S$4&gt;$E42,($E42-$E41)*T42,IF($S$4&lt;$E41,0,($S$4-$E41)*T42))</f>
        <v>0</v>
      </c>
      <c r="U192" s="277"/>
      <c r="V192" s="278"/>
      <c r="W192" s="276">
        <f>IF($V$4&gt;$E42,($E42-$E41)*W42,IF($V$4&lt;$E41,0,($V$4-$E41)*W42))</f>
        <v>0</v>
      </c>
      <c r="X192" s="278"/>
      <c r="Y192" s="278"/>
      <c r="Z192" s="279">
        <f>IF($Y$4&gt;$E42,($E42-$E41)*Z42,IF($Y$4&lt;$E41,0,($Y$4-$E41)*Z42))</f>
        <v>0</v>
      </c>
      <c r="AA192" s="235"/>
    </row>
    <row r="193" spans="8:27" hidden="1" x14ac:dyDescent="0.3">
      <c r="H193" s="274">
        <f>IF($G$4&gt;$E43,($E43-$E42)*H43,IF($G$4&lt;$E42,0,($G$4-$E42)*H43))</f>
        <v>0</v>
      </c>
      <c r="I193" s="275"/>
      <c r="J193" s="275"/>
      <c r="K193" s="276">
        <f>IF($J$4&gt;$E43,($E43-$E42)*K43,IF($J$4&lt;$E42,0,($J$4-$E42)*K43))</f>
        <v>0</v>
      </c>
      <c r="L193" s="275"/>
      <c r="M193" s="275"/>
      <c r="N193" s="276">
        <f>IF($M$4&gt;$E43,($E43-$E42)*N43,IF($M$4&lt;$E42,0,($M$4-$E42)*N43))</f>
        <v>0</v>
      </c>
      <c r="O193" s="275"/>
      <c r="P193" s="275"/>
      <c r="Q193" s="276">
        <f>IF($P$4&gt;$E43,($E43-$E42)*Q43,IF($P$4&lt;$E42,0,($P$4-$E42)*Q43))</f>
        <v>0</v>
      </c>
      <c r="R193" s="275"/>
      <c r="S193" s="275"/>
      <c r="T193" s="276">
        <f>IF($S$4&gt;$E43,($E43-$E42)*T43,IF($S$4&lt;$E42,0,($S$4-$E42)*T43))</f>
        <v>0</v>
      </c>
      <c r="U193" s="277"/>
      <c r="V193" s="278"/>
      <c r="W193" s="276">
        <f>IF($V$4&gt;$E43,($E43-$E42)*W43,IF($V$4&lt;$E42,0,($V$4-$E42)*W43))</f>
        <v>0</v>
      </c>
      <c r="X193" s="278"/>
      <c r="Y193" s="278"/>
      <c r="Z193" s="279">
        <f>IF($Y$4&gt;$E43,($E43-$E42)*Z43,IF($Y$4&lt;$E42,0,($Y$4-$E42)*Z43))</f>
        <v>0</v>
      </c>
      <c r="AA193" s="235"/>
    </row>
    <row r="194" spans="8:27" hidden="1" x14ac:dyDescent="0.3">
      <c r="H194" s="280">
        <f>IF($G$4&gt;$E43,($G$4-$E43)*H44,0)</f>
        <v>0</v>
      </c>
      <c r="I194" s="281"/>
      <c r="J194" s="281"/>
      <c r="K194" s="282">
        <f>IF($J$4&gt;$E43,($J$4-$E43)*K44,0)</f>
        <v>0</v>
      </c>
      <c r="L194" s="281"/>
      <c r="M194" s="281"/>
      <c r="N194" s="282">
        <f>IF($M$4&gt;$E43,($M$4-$E43)*N44,0)</f>
        <v>0</v>
      </c>
      <c r="O194" s="281"/>
      <c r="P194" s="281"/>
      <c r="Q194" s="282">
        <f>IF($P$4&gt;$E43,($P$4-$E43)*Q44,0)</f>
        <v>0</v>
      </c>
      <c r="R194" s="281"/>
      <c r="S194" s="281"/>
      <c r="T194" s="282">
        <f>IF($S$4&gt;$E43,($S$4-$E43)*T44,0)</f>
        <v>0</v>
      </c>
      <c r="U194" s="283"/>
      <c r="V194" s="284"/>
      <c r="W194" s="282">
        <f>IF($V$4&gt;$E43,($V$4-$E43)*W44,0)</f>
        <v>0</v>
      </c>
      <c r="X194" s="284"/>
      <c r="Y194" s="284"/>
      <c r="Z194" s="285">
        <f>IF($Y$4&gt;$E43,($Y$4-$E43)*Z44,0)</f>
        <v>0</v>
      </c>
      <c r="AA194" s="235"/>
    </row>
    <row r="195" spans="8:27" hidden="1" x14ac:dyDescent="0.3">
      <c r="H195" s="262" t="s">
        <v>728</v>
      </c>
      <c r="I195" s="235"/>
      <c r="J195" s="235"/>
      <c r="K195" s="235"/>
      <c r="L195" s="235"/>
      <c r="M195" s="235"/>
      <c r="N195" s="235"/>
      <c r="O195" s="235"/>
      <c r="P195" s="235"/>
      <c r="Q195" s="235"/>
      <c r="R195" s="235"/>
      <c r="S195" s="235"/>
      <c r="T195" s="235"/>
      <c r="U195" s="235"/>
      <c r="V195" s="235"/>
      <c r="W195" s="235"/>
      <c r="X195" s="235"/>
      <c r="Y195" s="235"/>
      <c r="Z195" s="235"/>
      <c r="AA195" s="235"/>
    </row>
    <row r="196" spans="8:27" hidden="1" x14ac:dyDescent="0.3">
      <c r="H196" s="268">
        <f>IF($G$4&gt;$E50,$E50*H50,$G$4*H50)</f>
        <v>0</v>
      </c>
      <c r="I196" s="272"/>
      <c r="J196" s="272"/>
      <c r="K196" s="270">
        <f>IF($J$4&gt;$E50,$E50*K50,$J$4*K50)</f>
        <v>0</v>
      </c>
      <c r="L196" s="286"/>
      <c r="M196" s="286"/>
      <c r="N196" s="270">
        <f>IF($M$4&gt;$E50,$E50*N50,$M$4*N50)</f>
        <v>0</v>
      </c>
      <c r="O196" s="272"/>
      <c r="P196" s="272"/>
      <c r="Q196" s="270">
        <f>IF($P$4&gt;$E50,$E50*Q50,$P$4*Q50)</f>
        <v>0</v>
      </c>
      <c r="R196" s="286"/>
      <c r="S196" s="286"/>
      <c r="T196" s="270">
        <f>IF($S$4&gt;$E50,$E50*T50,$S$4*T50)</f>
        <v>0</v>
      </c>
      <c r="U196" s="271"/>
      <c r="V196" s="272"/>
      <c r="W196" s="270">
        <f>IF($V$4&gt;$E50,$E50*W50,$V$4*W50)</f>
        <v>0</v>
      </c>
      <c r="X196" s="272"/>
      <c r="Y196" s="272"/>
      <c r="Z196" s="273">
        <f>IF($Y$4&gt;$E50,$E50*Z50,$Y$4*Z50)</f>
        <v>0</v>
      </c>
      <c r="AA196" s="235"/>
    </row>
    <row r="197" spans="8:27" hidden="1" x14ac:dyDescent="0.3">
      <c r="H197" s="274">
        <f>IF($G$4&gt;$E51,($E51-$E50)*H51,IF($G$4&lt;$E50,0,($G$4-$E50)*H51))</f>
        <v>0</v>
      </c>
      <c r="I197" s="278"/>
      <c r="J197" s="278"/>
      <c r="K197" s="276">
        <f>IF($J$4&gt;$E51,($E51-$E50)*K51,IF($J$4&lt;$E50,0,($J$4-$E50)*K51))</f>
        <v>0</v>
      </c>
      <c r="L197" s="287"/>
      <c r="M197" s="287"/>
      <c r="N197" s="276">
        <f>IF($M$4&gt;$E51,($E51-$E50)*N51,IF($M$4&lt;$E50,0,($M$4-$E50)*N51))</f>
        <v>0</v>
      </c>
      <c r="O197" s="278"/>
      <c r="P197" s="278"/>
      <c r="Q197" s="276">
        <f>IF($P$4&gt;$E51,($E51-$E50)*Q51,IF($P$4&lt;$E50,0,($P$4-$E50)*Q51))</f>
        <v>0</v>
      </c>
      <c r="R197" s="287"/>
      <c r="S197" s="287"/>
      <c r="T197" s="276">
        <f>IF($S$4&gt;$E51,($E51-$E50)*T51,IF($S$4&lt;$E50,0,($S$4-$E50)*T51))</f>
        <v>0</v>
      </c>
      <c r="U197" s="277"/>
      <c r="V197" s="278"/>
      <c r="W197" s="276">
        <f>IF($V$4&gt;$E51,($E51-$E50)*W51,IF($V$4&lt;$E50,0,($V$4-$E50)*W51))</f>
        <v>0</v>
      </c>
      <c r="X197" s="278"/>
      <c r="Y197" s="278"/>
      <c r="Z197" s="279">
        <f>IF($Y$4&gt;$E51,($E51-$E50)*Z51,IF($Y$4&lt;$E50,0,($Y$4-$E50)*Z51))</f>
        <v>0</v>
      </c>
      <c r="AA197" s="235"/>
    </row>
    <row r="198" spans="8:27" hidden="1" x14ac:dyDescent="0.3">
      <c r="H198" s="280">
        <f>IF($G$4&gt;$E51,($G$4-$E51)*H52,0)</f>
        <v>0</v>
      </c>
      <c r="I198" s="284"/>
      <c r="J198" s="284"/>
      <c r="K198" s="282">
        <f>IF($J$4&gt;$E51,($J$4-$E51)*K52,0)</f>
        <v>0</v>
      </c>
      <c r="L198" s="288"/>
      <c r="M198" s="288"/>
      <c r="N198" s="282">
        <f>IF($M$4&gt;$E51,($M$4-$E51)*N52,0)</f>
        <v>0</v>
      </c>
      <c r="O198" s="284"/>
      <c r="P198" s="284"/>
      <c r="Q198" s="282">
        <f>IF($P$4&gt;$E51,($P$4-$E51)*Q52,0)</f>
        <v>0</v>
      </c>
      <c r="R198" s="288"/>
      <c r="S198" s="288"/>
      <c r="T198" s="282">
        <f>IF($S$4&gt;$E51,($S$4-$E51)*T52,0)</f>
        <v>0</v>
      </c>
      <c r="U198" s="283"/>
      <c r="V198" s="284"/>
      <c r="W198" s="282">
        <f>IF($V$4&gt;$E51,($V$4-$E51)*W52,0)</f>
        <v>0</v>
      </c>
      <c r="X198" s="284"/>
      <c r="Y198" s="284"/>
      <c r="Z198" s="285">
        <f>IF($Y$4&gt;$E51,($Y$4-$E51)*Z52,0)</f>
        <v>0</v>
      </c>
      <c r="AA198" s="235"/>
    </row>
    <row r="199" spans="8:27" hidden="1" x14ac:dyDescent="0.3">
      <c r="H199" s="262" t="s">
        <v>727</v>
      </c>
      <c r="I199" s="235"/>
      <c r="J199" s="235"/>
      <c r="K199" s="235"/>
      <c r="L199" s="235"/>
      <c r="M199" s="235"/>
      <c r="N199" s="235"/>
      <c r="O199" s="235"/>
      <c r="P199" s="235"/>
      <c r="Q199" s="235"/>
      <c r="R199" s="235"/>
      <c r="S199" s="235"/>
      <c r="T199" s="235"/>
      <c r="U199" s="235"/>
      <c r="V199" s="235"/>
      <c r="W199" s="235"/>
      <c r="X199" s="235"/>
      <c r="Y199" s="235"/>
      <c r="Z199" s="235"/>
      <c r="AA199" s="235"/>
    </row>
    <row r="200" spans="8:27" hidden="1" x14ac:dyDescent="0.3">
      <c r="H200" s="268">
        <f>IF($G$4&gt;$E53,$E53*H53,$G$4*H53)</f>
        <v>0</v>
      </c>
      <c r="I200" s="286"/>
      <c r="J200" s="286"/>
      <c r="K200" s="270">
        <f>IF($J$4&gt;$E53,$E53*K53,$J$4*K53)</f>
        <v>0</v>
      </c>
      <c r="L200" s="269"/>
      <c r="M200" s="269"/>
      <c r="N200" s="270">
        <f>IF($M$4&gt;$E53,$E53*N53,$M$4*N53)</f>
        <v>0</v>
      </c>
      <c r="O200" s="269"/>
      <c r="P200" s="269"/>
      <c r="Q200" s="270">
        <f>IF($P$4&gt;$E53,$E53*Q53,$P$4*Q53)</f>
        <v>0</v>
      </c>
      <c r="R200" s="269"/>
      <c r="S200" s="269"/>
      <c r="T200" s="270">
        <f>IF($S$4&gt;$E53,$E53*T53,$S$4*T53)</f>
        <v>0</v>
      </c>
      <c r="U200" s="270"/>
      <c r="V200" s="269"/>
      <c r="W200" s="270">
        <f>IF($V$4&gt;$E53,$E53*W53,$V$4*W53)</f>
        <v>0</v>
      </c>
      <c r="X200" s="269"/>
      <c r="Y200" s="269"/>
      <c r="Z200" s="273">
        <f>IF($Y$4&gt;$E53,$E53*Z53,$Y$4*Z53)</f>
        <v>0</v>
      </c>
      <c r="AA200" s="235"/>
    </row>
    <row r="201" spans="8:27" hidden="1" x14ac:dyDescent="0.3">
      <c r="H201" s="274">
        <f>IF($G$4&gt;$E54,($E54-$E53)*H54,IF($G$4&lt;$E53,0,($G$4-$E53)*H54))</f>
        <v>0</v>
      </c>
      <c r="I201" s="287"/>
      <c r="J201" s="287"/>
      <c r="K201" s="276">
        <f>IF($J$4&gt;$E54,($E54-$E53)*K54,IF($J$4&lt;$E53,0,($J$4-$E53)*K54))</f>
        <v>0</v>
      </c>
      <c r="L201" s="287"/>
      <c r="M201" s="287"/>
      <c r="N201" s="276">
        <f>IF($M$4&gt;$E54,($E54-$E53)*N54,IF($M$4&lt;$E53,0,($M$4-$E53)*N54))</f>
        <v>0</v>
      </c>
      <c r="O201" s="287"/>
      <c r="P201" s="287"/>
      <c r="Q201" s="276">
        <f>IF($P$4&gt;$E54,($E54-$E53)*Q54,IF($P$4&lt;$E53,0,($P$4-$E53)*Q54))</f>
        <v>0</v>
      </c>
      <c r="R201" s="287"/>
      <c r="S201" s="287"/>
      <c r="T201" s="276">
        <f>IF($S$4&gt;$E54,($E54-$E53)*T54,IF($S$4&lt;$E53,0,($S$4-$E53)*T54))</f>
        <v>0</v>
      </c>
      <c r="U201" s="289"/>
      <c r="V201" s="287"/>
      <c r="W201" s="276">
        <f>IF($V$4&gt;$E54,($E54-$E53)*W54,IF($V$4&lt;$E53,0,($V$4-$E53)*W54))</f>
        <v>0</v>
      </c>
      <c r="X201" s="287"/>
      <c r="Y201" s="287"/>
      <c r="Z201" s="279">
        <f>IF($Y$4&gt;$E54,($E54-$E53)*Z54,IF($Y$4&lt;$E53,0,($Y$4-$E53)*Z54))</f>
        <v>0</v>
      </c>
      <c r="AA201" s="235"/>
    </row>
    <row r="202" spans="8:27" hidden="1" x14ac:dyDescent="0.3">
      <c r="H202" s="280">
        <f>IF($G$4&gt;$E54,($G$4-$E54)*H55,0)</f>
        <v>0</v>
      </c>
      <c r="I202" s="288"/>
      <c r="J202" s="288"/>
      <c r="K202" s="282">
        <f>IF($J$4&gt;$E54,($J$4-$E54)*K55,0)</f>
        <v>0</v>
      </c>
      <c r="L202" s="288"/>
      <c r="M202" s="288"/>
      <c r="N202" s="282">
        <f>IF($M$4&gt;$E54,($M$4-$E54)*N55,0)</f>
        <v>0</v>
      </c>
      <c r="O202" s="288"/>
      <c r="P202" s="288"/>
      <c r="Q202" s="282">
        <f>IF($P$4&gt;$E54,($P$4-$E54)*Q55,0)</f>
        <v>0</v>
      </c>
      <c r="R202" s="288"/>
      <c r="S202" s="288"/>
      <c r="T202" s="282">
        <f>IF($S$4&gt;$E54,($S$4-$E54)*T55,0)</f>
        <v>0</v>
      </c>
      <c r="U202" s="290"/>
      <c r="V202" s="288"/>
      <c r="W202" s="282">
        <f>IF($V$4&gt;$E54,($V$4-$E54)*W55,0)</f>
        <v>0</v>
      </c>
      <c r="X202" s="288"/>
      <c r="Y202" s="288"/>
      <c r="Z202" s="285">
        <f>IF($Y$4&gt;$E54,($Y$4-$E54)*Z55,0)</f>
        <v>0</v>
      </c>
      <c r="AA202" s="235"/>
    </row>
    <row r="203" spans="8:27" hidden="1" x14ac:dyDescent="0.3">
      <c r="AA203" s="235"/>
    </row>
    <row r="204" spans="8:27" hidden="1" x14ac:dyDescent="0.3">
      <c r="H204" s="262" t="s">
        <v>724</v>
      </c>
      <c r="AA204" s="235"/>
    </row>
    <row r="205" spans="8:27" hidden="1" x14ac:dyDescent="0.3">
      <c r="H205" s="291">
        <f>IF($G$4&gt;$E75,$E75*H75,$G$4*H75)</f>
        <v>0</v>
      </c>
      <c r="I205" s="292"/>
      <c r="J205" s="292"/>
      <c r="K205" s="293">
        <f>IF($J$4&gt;$E75,$E75*K75,$J$4*K75)</f>
        <v>0</v>
      </c>
      <c r="L205" s="292"/>
      <c r="M205" s="292"/>
      <c r="N205" s="293">
        <f>IF($M$4&gt;$E75,$E75*N75,$M$4*N75)</f>
        <v>0</v>
      </c>
      <c r="O205" s="292"/>
      <c r="P205" s="292"/>
      <c r="Q205" s="293">
        <f>IF($P$4&gt;$E75,$E75*Q75,$P$4*Q75)</f>
        <v>0</v>
      </c>
      <c r="R205" s="292"/>
      <c r="S205" s="292"/>
      <c r="T205" s="293">
        <f>IF($S$4&gt;$E75,$E75*T75,$S$4*T75)</f>
        <v>0</v>
      </c>
      <c r="U205" s="294"/>
      <c r="V205" s="295"/>
      <c r="W205" s="293">
        <f>IF($V$4&gt;$E75,$E75*W75,$V$4*W75)</f>
        <v>0</v>
      </c>
      <c r="X205" s="295"/>
      <c r="Y205" s="295"/>
      <c r="Z205" s="296">
        <f>IF($Y$4&gt;$E75,$E75*Z75,$Y$4*Z75)</f>
        <v>0</v>
      </c>
      <c r="AA205" s="235"/>
    </row>
    <row r="206" spans="8:27" hidden="1" x14ac:dyDescent="0.3">
      <c r="H206" s="297">
        <f>IF($G$4&gt;$E76,($E76-$E75)*H76,IF($G$4&lt;$E75,0,($G$4-$E75)*H76))</f>
        <v>0</v>
      </c>
      <c r="I206" s="298"/>
      <c r="J206" s="298"/>
      <c r="K206" s="299">
        <f>IF($J$4&gt;$E76,($E76-$E75)*K76,IF($J$4&lt;$E75,0,($J$4-$E75)*K76))</f>
        <v>0</v>
      </c>
      <c r="L206" s="298"/>
      <c r="M206" s="298"/>
      <c r="N206" s="299">
        <f>IF($M$4&gt;$E76,($E76-$E75)*N76,IF($M$4&lt;$E75,0,($M$4-$E75)*N76))</f>
        <v>0</v>
      </c>
      <c r="O206" s="298"/>
      <c r="P206" s="298"/>
      <c r="Q206" s="299">
        <f>IF($P$4&gt;$E76,($E76-$E75)*Q76,IF($P$4&lt;$E75,0,($P$4-$E75)*Q76))</f>
        <v>0</v>
      </c>
      <c r="R206" s="298"/>
      <c r="S206" s="298"/>
      <c r="T206" s="299">
        <f>IF($S$4&gt;$E76,($E76-$E75)*T76,IF($S$4&lt;$E75,0,($S$4-$E75)*T76))</f>
        <v>0</v>
      </c>
      <c r="U206" s="300"/>
      <c r="V206" s="301"/>
      <c r="W206" s="299">
        <f>IF($V$4&gt;$E76,($E76-$E75)*W76,IF($V$4&lt;$E75,0,($V$4-$E75)*W76))</f>
        <v>0</v>
      </c>
      <c r="X206" s="301"/>
      <c r="Y206" s="301"/>
      <c r="Z206" s="302">
        <f>IF($Y$4&gt;$E76,($E76-$E75)*Z76,IF($Y$4&lt;$E75,0,($Y$4-$E75)*Z76))</f>
        <v>0</v>
      </c>
    </row>
    <row r="207" spans="8:27" hidden="1" x14ac:dyDescent="0.3">
      <c r="H207" s="297">
        <f>IF($G$4&gt;$E77,($E77-$E76)*H77,IF($G$4&lt;$E76,0,($G$4-$E76)*H77))</f>
        <v>0</v>
      </c>
      <c r="I207" s="298"/>
      <c r="J207" s="298"/>
      <c r="K207" s="299">
        <f>IF($J$4&gt;$E77,($E77-$E76)*K77,IF($J$4&lt;$E76,0,($J$4-$E76)*K77))</f>
        <v>0</v>
      </c>
      <c r="L207" s="298"/>
      <c r="M207" s="298"/>
      <c r="N207" s="299">
        <f>IF($M$4&gt;$E77,($E77-$E76)*N77,IF($M$4&lt;$E76,0,($M$4-$E76)*N77))</f>
        <v>0</v>
      </c>
      <c r="O207" s="298"/>
      <c r="P207" s="298"/>
      <c r="Q207" s="299">
        <f>IF($P$4&gt;$E77,($E77-$E76)*Q77,IF($P$4&lt;$E76,0,($P$4-$E76)*Q77))</f>
        <v>0</v>
      </c>
      <c r="R207" s="298"/>
      <c r="S207" s="298"/>
      <c r="T207" s="299">
        <f>IF($S$4&gt;$E77,($E77-$E76)*T77,IF($S$4&lt;$E76,0,($S$4-$E76)*T77))</f>
        <v>0</v>
      </c>
      <c r="U207" s="300"/>
      <c r="V207" s="301"/>
      <c r="W207" s="299">
        <f>IF($V$4&gt;$E77,($E77-$E76)*W77,IF($V$4&lt;$E76,0,($V$4-$E76)*W77))</f>
        <v>0</v>
      </c>
      <c r="X207" s="301"/>
      <c r="Y207" s="301"/>
      <c r="Z207" s="302">
        <f>IF($Y$4&gt;$E77,($E77-$E76)*Z77,IF($Y$4&lt;$E76,0,($Y$4-$E76)*Z77))</f>
        <v>0</v>
      </c>
    </row>
    <row r="208" spans="8:27" hidden="1" x14ac:dyDescent="0.3">
      <c r="H208" s="297">
        <f>IF($G$4&gt;$E78,($E78-$E77)*H78,IF($G$4&lt;$E77,0,($G$4-$E77)*H78))</f>
        <v>0</v>
      </c>
      <c r="I208" s="298"/>
      <c r="J208" s="298"/>
      <c r="K208" s="299">
        <f>IF($J$4&gt;$E78,($E78-$E77)*K78,IF($J$4&lt;$E77,0,($J$4-$E77)*K78))</f>
        <v>0</v>
      </c>
      <c r="L208" s="298"/>
      <c r="M208" s="298"/>
      <c r="N208" s="299">
        <f>IF($M$4&gt;$E78,($E78-$E77)*N78,IF($M$4&lt;$E77,0,($M$4-$E77)*N78))</f>
        <v>0</v>
      </c>
      <c r="O208" s="298"/>
      <c r="P208" s="298"/>
      <c r="Q208" s="299">
        <f>IF($P$4&gt;$E78,($E78-$E77)*Q78,IF($P$4&lt;$E77,0,($P$4-$E77)*Q78))</f>
        <v>0</v>
      </c>
      <c r="R208" s="298"/>
      <c r="S208" s="298"/>
      <c r="T208" s="299">
        <f>IF($S$4&gt;$E78,($E78-$E77)*T78,IF($S$4&lt;$E77,0,($S$4-$E77)*T78))</f>
        <v>0</v>
      </c>
      <c r="U208" s="300"/>
      <c r="V208" s="301"/>
      <c r="W208" s="299">
        <f>IF($V$4&gt;$E78,($E78-$E77)*W78,IF($V$4&lt;$E77,0,($V$4-$E77)*W78))</f>
        <v>0</v>
      </c>
      <c r="X208" s="301"/>
      <c r="Y208" s="301"/>
      <c r="Z208" s="302">
        <f>IF($Y$4&gt;$E78,($E78-$E77)*Z78,IF($Y$4&lt;$E77,0,($Y$4-$E77)*Z78))</f>
        <v>0</v>
      </c>
    </row>
    <row r="209" spans="8:26" hidden="1" x14ac:dyDescent="0.3">
      <c r="H209" s="297">
        <f>IF($G$4&gt;$E79,($E79-$E78)*H79,IF($G$4&lt;$E78,0,($G$4-$E78)*H79))</f>
        <v>0</v>
      </c>
      <c r="I209" s="298"/>
      <c r="J209" s="298"/>
      <c r="K209" s="299">
        <f>IF($J$4&gt;$E79,($E79-$E78)*K79,IF($J$4&lt;$E78,0,($J$4-$E78)*K79))</f>
        <v>0</v>
      </c>
      <c r="L209" s="298"/>
      <c r="M209" s="298"/>
      <c r="N209" s="299">
        <f>IF($M$4&gt;$E79,($E79-$E78)*N79,IF($M$4&lt;$E78,0,($M$4-$E78)*N79))</f>
        <v>0</v>
      </c>
      <c r="O209" s="298"/>
      <c r="P209" s="298"/>
      <c r="Q209" s="299">
        <f>IF($P$4&gt;$E79,($E79-$E78)*Q79,IF($P$4&lt;$E78,0,($P$4-$E78)*Q79))</f>
        <v>0</v>
      </c>
      <c r="R209" s="298"/>
      <c r="S209" s="298"/>
      <c r="T209" s="299">
        <f>IF($S$4&gt;$E79,($E79-$E78)*T79,IF($S$4&lt;$E78,0,($S$4-$E78)*T79))</f>
        <v>0</v>
      </c>
      <c r="U209" s="300"/>
      <c r="V209" s="301"/>
      <c r="W209" s="299">
        <f>IF($V$4&gt;$E79,($E79-$E78)*W79,IF($V$4&lt;$E78,0,($V$4-$E78)*W79))</f>
        <v>0</v>
      </c>
      <c r="X209" s="301"/>
      <c r="Y209" s="301"/>
      <c r="Z209" s="302">
        <f>IF($Y$4&gt;$E79,($E79-$E78)*Z79,IF($Y$4&lt;$E78,0,($Y$4-$E78)*Z79))</f>
        <v>0</v>
      </c>
    </row>
    <row r="210" spans="8:26" hidden="1" x14ac:dyDescent="0.3">
      <c r="H210" s="303">
        <f>IF($G$4&gt;$E79,($G$4-$E79)*H80,0)</f>
        <v>0</v>
      </c>
      <c r="I210" s="304"/>
      <c r="J210" s="304"/>
      <c r="K210" s="305">
        <f>IF($J$4&gt;$E79,($J$4-$E79)*K80,0)</f>
        <v>0</v>
      </c>
      <c r="L210" s="304"/>
      <c r="M210" s="304"/>
      <c r="N210" s="305">
        <f>IF($M$4&gt;$E79,($M$4-$E79)*N80,0)</f>
        <v>0</v>
      </c>
      <c r="O210" s="304"/>
      <c r="P210" s="304"/>
      <c r="Q210" s="305">
        <f>IF($P$4&gt;$E79,($P$4-$E79)*Q80,0)</f>
        <v>0</v>
      </c>
      <c r="R210" s="304"/>
      <c r="S210" s="304"/>
      <c r="T210" s="305">
        <f>IF($S$4&gt;$E79,($S$4-$E79)*T80,0)</f>
        <v>0</v>
      </c>
      <c r="U210" s="306"/>
      <c r="V210" s="307"/>
      <c r="W210" s="305">
        <f>IF($V$4&gt;$E79,($V$4-$E79)*W80,0)</f>
        <v>0</v>
      </c>
      <c r="X210" s="307"/>
      <c r="Y210" s="307"/>
      <c r="Z210" s="308">
        <f>IF($Y$4&gt;$E79,($Y$4-$E79)*Z80,0)</f>
        <v>0</v>
      </c>
    </row>
    <row r="211" spans="8:26" hidden="1" x14ac:dyDescent="0.3">
      <c r="H211" s="262" t="s">
        <v>725</v>
      </c>
    </row>
    <row r="212" spans="8:26" hidden="1" x14ac:dyDescent="0.3">
      <c r="H212" s="291">
        <f>IF($G$4&gt;$E91,$E91*H91,$G$4*H91)</f>
        <v>0</v>
      </c>
      <c r="I212" s="295"/>
      <c r="J212" s="295"/>
      <c r="K212" s="293">
        <f>IF($J$4&gt;$E91,$E91*K91,$J$4*K91)</f>
        <v>0</v>
      </c>
      <c r="L212" s="309"/>
      <c r="M212" s="309"/>
      <c r="N212" s="293">
        <f>IF($M$4&gt;$E91,$E91*N91,$M$4*N91)</f>
        <v>0</v>
      </c>
      <c r="O212" s="295"/>
      <c r="P212" s="295"/>
      <c r="Q212" s="293">
        <f>IF($P$4&gt;$E91,$E91*Q91,$P$4*Q91)</f>
        <v>0</v>
      </c>
      <c r="R212" s="309"/>
      <c r="S212" s="309"/>
      <c r="T212" s="293">
        <f>IF($S$4&gt;$E91,$E91*T91,$S$4*T91)</f>
        <v>0</v>
      </c>
      <c r="U212" s="294"/>
      <c r="V212" s="295"/>
      <c r="W212" s="293">
        <f>IF($V$4&gt;$E91,$E91*W91,$V$4*W91)</f>
        <v>0</v>
      </c>
      <c r="X212" s="295"/>
      <c r="Y212" s="295"/>
      <c r="Z212" s="296">
        <f>IF($Y$4&gt;$E91,$E91*Z91,$Y$4*Z91)</f>
        <v>0</v>
      </c>
    </row>
    <row r="213" spans="8:26" hidden="1" x14ac:dyDescent="0.3">
      <c r="H213" s="297">
        <f>IF($G$4&gt;$E92,($E92-$E91)*H92,IF($G$4&lt;$E91,0,($G$4-$E91)*H92))</f>
        <v>0</v>
      </c>
      <c r="I213" s="301"/>
      <c r="J213" s="301"/>
      <c r="K213" s="299">
        <f>IF($J$4&gt;$E92,($E92-$E91)*K92,IF($J$4&lt;$E91,0,($J$4-$E91)*K92))</f>
        <v>0</v>
      </c>
      <c r="L213" s="310"/>
      <c r="M213" s="310"/>
      <c r="N213" s="299">
        <f>IF($M$4&gt;$E92,($E92-$E91)*N92,IF($M$4&lt;$E91,0,($M$4-$E91)*N92))</f>
        <v>0</v>
      </c>
      <c r="O213" s="301"/>
      <c r="P213" s="301"/>
      <c r="Q213" s="299">
        <f>IF($P$4&gt;$E92,($E92-$E91)*Q92,IF($P$4&lt;$E91,0,($P$4-$E91)*Q92))</f>
        <v>0</v>
      </c>
      <c r="R213" s="310"/>
      <c r="S213" s="310"/>
      <c r="T213" s="299">
        <f>IF($S$4&gt;$E92,($E92-$E91)*T92,IF($S$4&lt;$E91,0,($S$4-$E91)*T92))</f>
        <v>0</v>
      </c>
      <c r="U213" s="300"/>
      <c r="V213" s="301"/>
      <c r="W213" s="299">
        <f>IF($V$4&gt;$E92,($E92-$E91)*W92,IF($V$4&lt;$E91,0,($V$4-$E91)*W92))</f>
        <v>0</v>
      </c>
      <c r="X213" s="301"/>
      <c r="Y213" s="301"/>
      <c r="Z213" s="302">
        <f>IF($Y$4&gt;$E92,($E92-$E91)*Z92,IF($Y$4&lt;$E91,0,($Y$4-$E91)*Z92))</f>
        <v>0</v>
      </c>
    </row>
    <row r="214" spans="8:26" hidden="1" x14ac:dyDescent="0.3">
      <c r="H214" s="303">
        <f>IF($G$4&gt;$E92,($G$4-$E92)*H93,0)</f>
        <v>0</v>
      </c>
      <c r="I214" s="307"/>
      <c r="J214" s="307"/>
      <c r="K214" s="305">
        <f>IF($J$4&gt;$E92,($J$4-$E92)*K93,0)</f>
        <v>0</v>
      </c>
      <c r="L214" s="311"/>
      <c r="M214" s="311"/>
      <c r="N214" s="305">
        <f>IF($M$4&gt;$E92,($M$4-$E92)*N93,0)</f>
        <v>0</v>
      </c>
      <c r="O214" s="307"/>
      <c r="P214" s="307"/>
      <c r="Q214" s="305">
        <f>IF($P$4&gt;$E92,($P$4-$E92)*Q93,0)</f>
        <v>0</v>
      </c>
      <c r="R214" s="311"/>
      <c r="S214" s="311"/>
      <c r="T214" s="305">
        <f>IF($S$4&gt;$E92,($S$4-$E92)*T93,0)</f>
        <v>0</v>
      </c>
      <c r="U214" s="306"/>
      <c r="V214" s="307"/>
      <c r="W214" s="305">
        <f>IF($V$4&gt;$E92,($V$4-$E92)*W93,0)</f>
        <v>0</v>
      </c>
      <c r="X214" s="307"/>
      <c r="Y214" s="307"/>
      <c r="Z214" s="308">
        <f>IF($Y$4&gt;$E92,($Y$4-$E92)*Z93,0)</f>
        <v>0</v>
      </c>
    </row>
    <row r="215" spans="8:26" hidden="1" x14ac:dyDescent="0.3">
      <c r="H215" s="262" t="s">
        <v>726</v>
      </c>
    </row>
    <row r="216" spans="8:26" hidden="1" x14ac:dyDescent="0.3">
      <c r="H216" s="291">
        <f>IF($G$4&gt;$E94,$E94*H94,$G$4*H94)</f>
        <v>0</v>
      </c>
      <c r="I216" s="309"/>
      <c r="J216" s="309"/>
      <c r="K216" s="293">
        <f>IF($J$4&gt;$E94,$E94*K94,$J$4*K94)</f>
        <v>0</v>
      </c>
      <c r="L216" s="292"/>
      <c r="M216" s="292"/>
      <c r="N216" s="293">
        <f>IF($M$4&gt;$E94,$E94*N94,$M$4*N94)</f>
        <v>0</v>
      </c>
      <c r="O216" s="292"/>
      <c r="P216" s="292"/>
      <c r="Q216" s="293">
        <f>IF($P$4&gt;$E94,$E94*Q94,$P$4*Q94)</f>
        <v>0</v>
      </c>
      <c r="R216" s="292"/>
      <c r="S216" s="292"/>
      <c r="T216" s="293">
        <f>IF($S$4&gt;$E94,$E94*T94,$S$4*T94)</f>
        <v>0</v>
      </c>
      <c r="U216" s="293"/>
      <c r="V216" s="292"/>
      <c r="W216" s="293">
        <f>IF($V$4&gt;$E94,$E94*W94,$V$4*W94)</f>
        <v>0</v>
      </c>
      <c r="X216" s="292"/>
      <c r="Y216" s="292"/>
      <c r="Z216" s="296">
        <f>IF($Y$4&gt;$E94,$E94*Z94,$Y$4*Z94)</f>
        <v>0</v>
      </c>
    </row>
    <row r="217" spans="8:26" hidden="1" x14ac:dyDescent="0.3">
      <c r="H217" s="297">
        <f>IF($G$4&gt;$E95,($E95-$E94)*H95,IF($G$4&lt;$E94,0,($G$4-$E94)*H95))</f>
        <v>0</v>
      </c>
      <c r="I217" s="310"/>
      <c r="J217" s="310"/>
      <c r="K217" s="299">
        <f>IF($J$4&gt;$E95,($E95-$E94)*K95,IF($J$4&lt;$E94,0,($J$4-$E94)*K95))</f>
        <v>0</v>
      </c>
      <c r="L217" s="310"/>
      <c r="M217" s="310"/>
      <c r="N217" s="299">
        <f>IF($M$4&gt;$E95,($E95-$E94)*N95,IF($M$4&lt;$E94,0,($M$4-$E94)*N95))</f>
        <v>0</v>
      </c>
      <c r="O217" s="310"/>
      <c r="P217" s="310"/>
      <c r="Q217" s="299">
        <f>IF($P$4&gt;$E95,($E95-$E94)*Q95,IF($P$4&lt;$E94,0,($P$4-$E94)*Q95))</f>
        <v>0</v>
      </c>
      <c r="R217" s="310"/>
      <c r="S217" s="310"/>
      <c r="T217" s="299">
        <f>IF($S$4&gt;$E95,($E95-$E94)*T95,IF($S$4&lt;$E94,0,($S$4-$E94)*T95))</f>
        <v>0</v>
      </c>
      <c r="U217" s="312"/>
      <c r="V217" s="310"/>
      <c r="W217" s="299">
        <f>IF($V$4&gt;$E95,($E95-$E94)*W95,IF($V$4&lt;$E94,0,($V$4-$E94)*W95))</f>
        <v>0</v>
      </c>
      <c r="X217" s="310"/>
      <c r="Y217" s="310"/>
      <c r="Z217" s="302">
        <f>IF($Y$4&gt;$E95,($E95-$E94)*Z95,IF($Y$4&lt;$E94,0,($Y$4-$E94)*Z95))</f>
        <v>0</v>
      </c>
    </row>
    <row r="218" spans="8:26" hidden="1" x14ac:dyDescent="0.3">
      <c r="H218" s="303">
        <f>IF($G$4&gt;$E95,($G$4-$E95)*H96,0)</f>
        <v>0</v>
      </c>
      <c r="I218" s="311"/>
      <c r="J218" s="311"/>
      <c r="K218" s="305">
        <f>IF($J$4&gt;$E95,($J$4-$E95)*K96,0)</f>
        <v>0</v>
      </c>
      <c r="L218" s="311"/>
      <c r="M218" s="311"/>
      <c r="N218" s="305">
        <f>IF($M$4&gt;$E95,($M$4-$E95)*N96,0)</f>
        <v>0</v>
      </c>
      <c r="O218" s="311"/>
      <c r="P218" s="311"/>
      <c r="Q218" s="305">
        <f>IF($P$4&gt;$E95,($P$4-$E95)*Q96,0)</f>
        <v>0</v>
      </c>
      <c r="R218" s="311"/>
      <c r="S218" s="311"/>
      <c r="T218" s="305">
        <f>IF($S$4&gt;$E95,($S$4-$E95)*T96,0)</f>
        <v>0</v>
      </c>
      <c r="U218" s="313"/>
      <c r="V218" s="311"/>
      <c r="W218" s="305">
        <f>IF($V$4&gt;$E95,($V$4-$E95)*W96,0)</f>
        <v>0</v>
      </c>
      <c r="X218" s="311"/>
      <c r="Y218" s="311"/>
      <c r="Z218" s="308">
        <f>IF($Y$4&gt;$E95,($Y$4-$E95)*Z96,0)</f>
        <v>0</v>
      </c>
    </row>
    <row r="219" spans="8:26" hidden="1" x14ac:dyDescent="0.3"/>
    <row r="220" spans="8:26" hidden="1" x14ac:dyDescent="0.3">
      <c r="H220" s="262" t="s">
        <v>729</v>
      </c>
    </row>
    <row r="221" spans="8:26" hidden="1" x14ac:dyDescent="0.3">
      <c r="H221" s="291">
        <f>IF($G$4&gt;$E125,$E125*H125,$G$4*H125)</f>
        <v>0</v>
      </c>
      <c r="I221" s="292"/>
      <c r="J221" s="292"/>
      <c r="K221" s="293">
        <f>IF($J$4&gt;$E125,$E125*K125,$J$4*K125)</f>
        <v>0</v>
      </c>
      <c r="L221" s="292"/>
      <c r="M221" s="292"/>
      <c r="N221" s="293">
        <f>IF($M$4&gt;$E125,$E125*N125,$M$4*N125)</f>
        <v>0</v>
      </c>
      <c r="O221" s="292"/>
      <c r="P221" s="292"/>
      <c r="Q221" s="293">
        <f>IF($P$4&gt;$E125,$E125*Q125,$P$4*Q125)</f>
        <v>0</v>
      </c>
      <c r="R221" s="292"/>
      <c r="S221" s="292"/>
      <c r="T221" s="293">
        <f>IF($S$4&gt;$E125,$E125*T125,$S$4*T125)</f>
        <v>0</v>
      </c>
      <c r="U221" s="294"/>
      <c r="V221" s="295"/>
      <c r="W221" s="293">
        <f>IF($V$4&gt;$E125,$E125*W125,$V$4*W125)</f>
        <v>0</v>
      </c>
      <c r="X221" s="295"/>
      <c r="Y221" s="295"/>
      <c r="Z221" s="296">
        <f>IF($Y$4&gt;$E125,$E125*Z125,$Y$4*Z125)</f>
        <v>0</v>
      </c>
    </row>
    <row r="222" spans="8:26" hidden="1" x14ac:dyDescent="0.3">
      <c r="H222" s="297">
        <f>IF($G$4&gt;$E126,($E126-$E125)*H126,IF($G$4&lt;$E125,0,($G$4-$E125)*H126))</f>
        <v>0</v>
      </c>
      <c r="I222" s="298"/>
      <c r="J222" s="298"/>
      <c r="K222" s="299">
        <f>IF($J$4&gt;$E126,($E126-$E125)*K126,IF($J$4&lt;$E125,0,($J$4-$E125)*K126))</f>
        <v>0</v>
      </c>
      <c r="L222" s="298"/>
      <c r="M222" s="298"/>
      <c r="N222" s="299">
        <f>IF($M$4&gt;$E126,($E126-$E125)*N126,IF($M$4&lt;$E125,0,($M$4-$E125)*N126))</f>
        <v>0</v>
      </c>
      <c r="O222" s="298"/>
      <c r="P222" s="298"/>
      <c r="Q222" s="299">
        <f>IF($P$4&gt;$E126,($E126-$E125)*Q126,IF($P$4&lt;$E125,0,($P$4-$E125)*Q126))</f>
        <v>0</v>
      </c>
      <c r="R222" s="298"/>
      <c r="S222" s="298"/>
      <c r="T222" s="299">
        <f>IF($S$4&gt;$E126,($E126-$E125)*T126,IF($S$4&lt;$E125,0,($S$4-$E125)*T126))</f>
        <v>0</v>
      </c>
      <c r="U222" s="300"/>
      <c r="V222" s="301"/>
      <c r="W222" s="299">
        <f>IF($V$4&gt;$E126,($E126-$E125)*W126,IF($V$4&lt;$E125,0,($V$4-$E125)*W126))</f>
        <v>0</v>
      </c>
      <c r="X222" s="301"/>
      <c r="Y222" s="301"/>
      <c r="Z222" s="302">
        <f>IF($Y$4&gt;$E126,($E126-$E125)*Z126,IF($Y$4&lt;$E125,0,($Y$4-$E125)*Z126))</f>
        <v>0</v>
      </c>
    </row>
    <row r="223" spans="8:26" hidden="1" x14ac:dyDescent="0.3">
      <c r="H223" s="297">
        <f>IF($G$4&gt;$E127,($E127-$E126)*H127,IF($G$4&lt;$E126,0,($G$4-$E126)*H127))</f>
        <v>0</v>
      </c>
      <c r="I223" s="298"/>
      <c r="J223" s="298"/>
      <c r="K223" s="299">
        <f>IF($J$4&gt;$E127,($E127-$E126)*K127,IF($J$4&lt;$E126,0,($J$4-$E126)*K127))</f>
        <v>0</v>
      </c>
      <c r="L223" s="298"/>
      <c r="M223" s="298"/>
      <c r="N223" s="299">
        <f>IF($M$4&gt;$E127,($E127-$E126)*N127,IF($M$4&lt;$E126,0,($M$4-$E126)*N127))</f>
        <v>0</v>
      </c>
      <c r="O223" s="298"/>
      <c r="P223" s="298"/>
      <c r="Q223" s="299">
        <f>IF($P$4&gt;$E127,($E127-$E126)*Q127,IF($P$4&lt;$E126,0,($P$4-$E126)*Q127))</f>
        <v>0</v>
      </c>
      <c r="R223" s="298"/>
      <c r="S223" s="298"/>
      <c r="T223" s="299">
        <f>IF($S$4&gt;$E127,($E127-$E126)*T127,IF($S$4&lt;$E126,0,($S$4-$E126)*T127))</f>
        <v>0</v>
      </c>
      <c r="U223" s="300"/>
      <c r="V223" s="301"/>
      <c r="W223" s="299">
        <f>IF($V$4&gt;$E127,($E127-$E126)*W127,IF($V$4&lt;$E126,0,($V$4-$E126)*W127))</f>
        <v>0</v>
      </c>
      <c r="X223" s="301"/>
      <c r="Y223" s="301"/>
      <c r="Z223" s="302">
        <f>IF($Y$4&gt;$E127,($E127-$E126)*Z127,IF($Y$4&lt;$E126,0,($Y$4-$E126)*Z127))</f>
        <v>0</v>
      </c>
    </row>
    <row r="224" spans="8:26" hidden="1" x14ac:dyDescent="0.3">
      <c r="H224" s="297">
        <f>IF($G$4&gt;$E128,($E128-$E127)*H128,IF($G$4&lt;$E127,0,($G$4-$E127)*H128))</f>
        <v>0</v>
      </c>
      <c r="I224" s="298"/>
      <c r="J224" s="298"/>
      <c r="K224" s="299">
        <f>IF($J$4&gt;$E128,($E128-$E127)*K128,IF($J$4&lt;$E127,0,($J$4-$E127)*K128))</f>
        <v>0</v>
      </c>
      <c r="L224" s="298"/>
      <c r="M224" s="298"/>
      <c r="N224" s="299">
        <f>IF($M$4&gt;$E128,($E128-$E127)*N128,IF($M$4&lt;$E127,0,($M$4-$E127)*N128))</f>
        <v>0</v>
      </c>
      <c r="O224" s="298"/>
      <c r="P224" s="298"/>
      <c r="Q224" s="299">
        <f>IF($P$4&gt;$E128,($E128-$E127)*Q128,IF($P$4&lt;$E127,0,($P$4-$E127)*Q128))</f>
        <v>0</v>
      </c>
      <c r="R224" s="298"/>
      <c r="S224" s="298"/>
      <c r="T224" s="299">
        <f>IF($S$4&gt;$E128,($E128-$E127)*T128,IF($S$4&lt;$E127,0,($S$4-$E127)*T128))</f>
        <v>0</v>
      </c>
      <c r="U224" s="300"/>
      <c r="V224" s="301"/>
      <c r="W224" s="299">
        <f>IF($V$4&gt;$E128,($E128-$E127)*W128,IF($V$4&lt;$E127,0,($V$4-$E127)*W128))</f>
        <v>0</v>
      </c>
      <c r="X224" s="301"/>
      <c r="Y224" s="301"/>
      <c r="Z224" s="302">
        <f>IF($Y$4&gt;$E128,($E128-$E127)*Z128,IF($Y$4&lt;$E127,0,($Y$4-$E127)*Z128))</f>
        <v>0</v>
      </c>
    </row>
    <row r="225" spans="8:26" hidden="1" x14ac:dyDescent="0.3">
      <c r="H225" s="297">
        <f>IF($G$4&gt;$E129,($E129-$E128)*H129,IF($G$4&lt;$E128,0,($G$4-$E128)*H129))</f>
        <v>0</v>
      </c>
      <c r="I225" s="298"/>
      <c r="J225" s="298"/>
      <c r="K225" s="299">
        <f>IF($J$4&gt;$E129,($E129-$E128)*K129,IF($J$4&lt;$E128,0,($J$4-$E128)*K129))</f>
        <v>0</v>
      </c>
      <c r="L225" s="298"/>
      <c r="M225" s="298"/>
      <c r="N225" s="299">
        <f>IF($M$4&gt;$E129,($E129-$E128)*N129,IF($M$4&lt;$E128,0,($M$4-$E128)*N129))</f>
        <v>0</v>
      </c>
      <c r="O225" s="298"/>
      <c r="P225" s="298"/>
      <c r="Q225" s="299">
        <f>IF($P$4&gt;$E129,($E129-$E128)*Q129,IF($P$4&lt;$E128,0,($P$4-$E128)*Q129))</f>
        <v>0</v>
      </c>
      <c r="R225" s="298"/>
      <c r="S225" s="298"/>
      <c r="T225" s="299">
        <f>IF($S$4&gt;$E129,($E129-$E128)*T129,IF($S$4&lt;$E128,0,($S$4-$E128)*T129))</f>
        <v>0</v>
      </c>
      <c r="U225" s="300"/>
      <c r="V225" s="301"/>
      <c r="W225" s="299">
        <f>IF($V$4&gt;$E129,($E129-$E128)*W129,IF($V$4&lt;$E128,0,($V$4-$E128)*W129))</f>
        <v>0</v>
      </c>
      <c r="X225" s="301"/>
      <c r="Y225" s="301"/>
      <c r="Z225" s="302">
        <f>IF($Y$4&gt;$E129,($E129-$E128)*Z129,IF($Y$4&lt;$E128,0,($Y$4-$E128)*Z129))</f>
        <v>0</v>
      </c>
    </row>
    <row r="226" spans="8:26" hidden="1" x14ac:dyDescent="0.3">
      <c r="H226" s="303">
        <f>IF($G$4&gt;$E129,($G$4-$E129)*H130,0)</f>
        <v>0</v>
      </c>
      <c r="I226" s="304"/>
      <c r="J226" s="304"/>
      <c r="K226" s="305">
        <f>IF($J$4&gt;$E129,($J$4-$E129)*K130,0)</f>
        <v>0</v>
      </c>
      <c r="L226" s="304"/>
      <c r="M226" s="304"/>
      <c r="N226" s="305">
        <f>IF($M$4&gt;$E129,($M$4-$E129)*N130,0)</f>
        <v>0</v>
      </c>
      <c r="O226" s="304"/>
      <c r="P226" s="304"/>
      <c r="Q226" s="305">
        <f>IF($P$4&gt;$E129,($P$4-$E129)*Q130,0)</f>
        <v>0</v>
      </c>
      <c r="R226" s="304"/>
      <c r="S226" s="304"/>
      <c r="T226" s="305">
        <f>IF($S$4&gt;$E129,($S$4-$E129)*T130,0)</f>
        <v>0</v>
      </c>
      <c r="U226" s="306"/>
      <c r="V226" s="307"/>
      <c r="W226" s="305">
        <f>IF($V$4&gt;$E129,($V$4-$E129)*W130,0)</f>
        <v>0</v>
      </c>
      <c r="X226" s="307"/>
      <c r="Y226" s="307"/>
      <c r="Z226" s="308">
        <f>IF($Y$4&gt;$E129,($Y$4-$E129)*Z130,0)</f>
        <v>0</v>
      </c>
    </row>
    <row r="227" spans="8:26" hidden="1" x14ac:dyDescent="0.3">
      <c r="H227" s="262" t="s">
        <v>731</v>
      </c>
      <c r="K227" s="182"/>
      <c r="L227" s="182"/>
      <c r="M227" s="182"/>
      <c r="Q227" s="182"/>
      <c r="R227" s="182"/>
      <c r="S227" s="182"/>
      <c r="Z227" s="182"/>
    </row>
    <row r="228" spans="8:26" hidden="1" x14ac:dyDescent="0.3">
      <c r="H228" s="291">
        <f>IF($G$4&gt;$E134,$E134*H134,$G$4*H134)</f>
        <v>0</v>
      </c>
      <c r="I228" s="292"/>
      <c r="J228" s="292"/>
      <c r="K228" s="293">
        <f>IF($J$4&gt;$E134,$E134*K134,$J$4*K134)</f>
        <v>0</v>
      </c>
      <c r="L228" s="292"/>
      <c r="M228" s="292"/>
      <c r="N228" s="293">
        <f>IF($M$4&gt;$E134,$E134*N134,$M$4*N134)</f>
        <v>0</v>
      </c>
      <c r="O228" s="292"/>
      <c r="P228" s="292"/>
      <c r="Q228" s="293">
        <f>IF($P$4&gt;$E134,$E134*Q134,$P$4*Q134)</f>
        <v>0</v>
      </c>
      <c r="R228" s="292"/>
      <c r="S228" s="292"/>
      <c r="T228" s="293">
        <f>IF($S$4&gt;$E134,$E134*T134,$S$4*T134)</f>
        <v>0</v>
      </c>
      <c r="U228" s="293"/>
      <c r="V228" s="292"/>
      <c r="W228" s="293">
        <f>IF($V$4&gt;$E134,$E134*W134,$V$4*W134)</f>
        <v>0</v>
      </c>
      <c r="X228" s="292"/>
      <c r="Y228" s="292"/>
      <c r="Z228" s="296">
        <f>IF($Y$4&gt;$E134,$E134*Z134,$Y$4*Z134)</f>
        <v>0</v>
      </c>
    </row>
    <row r="229" spans="8:26" hidden="1" x14ac:dyDescent="0.3">
      <c r="H229" s="303">
        <f>IF($G$4&gt;$E134,($G$4-$E134)*H135,0)</f>
        <v>0</v>
      </c>
      <c r="I229" s="304"/>
      <c r="J229" s="304"/>
      <c r="K229" s="305">
        <f>IF($J$4&gt;$E134,($J$4-$E134)*K135,0)</f>
        <v>0</v>
      </c>
      <c r="L229" s="304"/>
      <c r="M229" s="304"/>
      <c r="N229" s="305">
        <f>IF($M$4&gt;$E134,($M$4-$E134)*N135,0)</f>
        <v>0</v>
      </c>
      <c r="O229" s="304"/>
      <c r="P229" s="304"/>
      <c r="Q229" s="305">
        <f>IF($P$4&gt;$E134,($P$4-$E134)*Q135,0)</f>
        <v>0</v>
      </c>
      <c r="R229" s="304"/>
      <c r="S229" s="304"/>
      <c r="T229" s="305">
        <f>IF($S$4&gt;$E134,($S$4-$E134)*T135,0)</f>
        <v>0</v>
      </c>
      <c r="U229" s="305"/>
      <c r="V229" s="304"/>
      <c r="W229" s="305">
        <f>IF($V$4&gt;$E134,($V$4-$E134)*W135,0)</f>
        <v>0</v>
      </c>
      <c r="X229" s="304"/>
      <c r="Y229" s="304"/>
      <c r="Z229" s="308">
        <f>IF($Y$4&gt;$E134,($Y$4-$E134)*Z135,0)</f>
        <v>0</v>
      </c>
    </row>
    <row r="230" spans="8:26" hidden="1" x14ac:dyDescent="0.3">
      <c r="H230" s="262" t="s">
        <v>730</v>
      </c>
    </row>
    <row r="231" spans="8:26" hidden="1" x14ac:dyDescent="0.3">
      <c r="H231" s="291">
        <f>IF($G$4&gt;$E136,$E136*H136,$G$4*H136)</f>
        <v>0</v>
      </c>
      <c r="I231" s="292"/>
      <c r="J231" s="292"/>
      <c r="K231" s="293">
        <f>IF($J$4&gt;$E136,$E136*K136,$J$4*K136)</f>
        <v>0</v>
      </c>
      <c r="L231" s="292"/>
      <c r="M231" s="292"/>
      <c r="N231" s="293">
        <f>IF($M$4&gt;$E136,$E136*N136,$M$4*N136)</f>
        <v>0</v>
      </c>
      <c r="O231" s="292"/>
      <c r="P231" s="292"/>
      <c r="Q231" s="293">
        <f>IF($P$4&gt;$E136,$E136*Q136,$P$4*Q136)</f>
        <v>0</v>
      </c>
      <c r="R231" s="292"/>
      <c r="S231" s="292"/>
      <c r="T231" s="293">
        <f>IF($S$4&gt;$E136,$E136*T136,$S$4*T136)</f>
        <v>0</v>
      </c>
      <c r="U231" s="293"/>
      <c r="V231" s="292"/>
      <c r="W231" s="293">
        <f>IF($V$4&gt;$E136,$E136*W136,$V$4*W136)</f>
        <v>0</v>
      </c>
      <c r="X231" s="292"/>
      <c r="Y231" s="292"/>
      <c r="Z231" s="296">
        <f>IF($Y$4&gt;$E136,$E136*Z136,$Y$4*Z136)</f>
        <v>0</v>
      </c>
    </row>
    <row r="232" spans="8:26" hidden="1" x14ac:dyDescent="0.3">
      <c r="H232" s="303">
        <f>IF($G$4&gt;$E136,($G$4-$E136)*H137,0)</f>
        <v>0</v>
      </c>
      <c r="I232" s="304"/>
      <c r="J232" s="304"/>
      <c r="K232" s="305">
        <f>IF($J$4&gt;$E136,($J$4-$E136)*K137,0)</f>
        <v>0</v>
      </c>
      <c r="L232" s="304"/>
      <c r="M232" s="304"/>
      <c r="N232" s="305">
        <f>IF($M$4&gt;$E136,($M$4-$E136)*N137,0)</f>
        <v>0</v>
      </c>
      <c r="O232" s="304"/>
      <c r="P232" s="304"/>
      <c r="Q232" s="305">
        <f>IF($P$4&gt;$E136,($P$4-$E136)*Q137,0)</f>
        <v>0</v>
      </c>
      <c r="R232" s="304"/>
      <c r="S232" s="304"/>
      <c r="T232" s="305">
        <f>IF($S$4&gt;$E136,($S$4-$E136)*T137,0)</f>
        <v>0</v>
      </c>
      <c r="U232" s="305"/>
      <c r="V232" s="304"/>
      <c r="W232" s="305">
        <f>IF($V$4&gt;$E136,($V$4-$E136)*W137,0)</f>
        <v>0</v>
      </c>
      <c r="X232" s="304"/>
      <c r="Y232" s="304"/>
      <c r="Z232" s="308">
        <f>IF($Y$4&gt;$E136,($Y$4-$E136)*Z137,0)</f>
        <v>0</v>
      </c>
    </row>
  </sheetData>
  <sheetProtection password="9524" sheet="1" objects="1" scenarios="1" selectLockedCells="1"/>
  <mergeCells count="370">
    <mergeCell ref="B175:D175"/>
    <mergeCell ref="E175:F175"/>
    <mergeCell ref="G175:AA175"/>
    <mergeCell ref="B177:F177"/>
    <mergeCell ref="G177:AA177"/>
    <mergeCell ref="G169:AA169"/>
    <mergeCell ref="G171:AA171"/>
    <mergeCell ref="B173:D173"/>
    <mergeCell ref="E173:F173"/>
    <mergeCell ref="G173:AA173"/>
    <mergeCell ref="B169:F169"/>
    <mergeCell ref="B171:F171"/>
    <mergeCell ref="B162:F162"/>
    <mergeCell ref="B160:F160"/>
    <mergeCell ref="G166:AA166"/>
    <mergeCell ref="G167:AA167"/>
    <mergeCell ref="G168:AA168"/>
    <mergeCell ref="G163:AA163"/>
    <mergeCell ref="G164:AA164"/>
    <mergeCell ref="G165:AA165"/>
    <mergeCell ref="B163:F163"/>
    <mergeCell ref="B164:F164"/>
    <mergeCell ref="B165:F165"/>
    <mergeCell ref="B166:F166"/>
    <mergeCell ref="B167:F167"/>
    <mergeCell ref="B168:F168"/>
    <mergeCell ref="G160:AA160"/>
    <mergeCell ref="G162:AA162"/>
    <mergeCell ref="S159:U159"/>
    <mergeCell ref="V159:X159"/>
    <mergeCell ref="Y159:AA159"/>
    <mergeCell ref="B158:D158"/>
    <mergeCell ref="B159:D159"/>
    <mergeCell ref="G159:I159"/>
    <mergeCell ref="J159:L159"/>
    <mergeCell ref="M159:O159"/>
    <mergeCell ref="P159:R159"/>
    <mergeCell ref="V157:X157"/>
    <mergeCell ref="Y157:AA157"/>
    <mergeCell ref="C157:E157"/>
    <mergeCell ref="G157:I157"/>
    <mergeCell ref="J157:L157"/>
    <mergeCell ref="M157:O157"/>
    <mergeCell ref="P157:R157"/>
    <mergeCell ref="S157:U157"/>
    <mergeCell ref="S156:U156"/>
    <mergeCell ref="V156:X156"/>
    <mergeCell ref="Y156:AA156"/>
    <mergeCell ref="G153:AA153"/>
    <mergeCell ref="C155:AA155"/>
    <mergeCell ref="C156:E156"/>
    <mergeCell ref="G156:I156"/>
    <mergeCell ref="J156:L156"/>
    <mergeCell ref="M156:O156"/>
    <mergeCell ref="P156:R156"/>
    <mergeCell ref="S152:U152"/>
    <mergeCell ref="V152:X152"/>
    <mergeCell ref="Y152:AA152"/>
    <mergeCell ref="B153:F153"/>
    <mergeCell ref="B151:D151"/>
    <mergeCell ref="B152:D152"/>
    <mergeCell ref="G152:I152"/>
    <mergeCell ref="J152:L152"/>
    <mergeCell ref="M152:O152"/>
    <mergeCell ref="P152:R152"/>
    <mergeCell ref="C150:E150"/>
    <mergeCell ref="C149:E149"/>
    <mergeCell ref="G149:I149"/>
    <mergeCell ref="J149:L149"/>
    <mergeCell ref="M149:O149"/>
    <mergeCell ref="P149:R149"/>
    <mergeCell ref="C148:E148"/>
    <mergeCell ref="G148:I148"/>
    <mergeCell ref="J148:L148"/>
    <mergeCell ref="S148:U148"/>
    <mergeCell ref="V148:X148"/>
    <mergeCell ref="Y148:AA148"/>
    <mergeCell ref="G143:AA143"/>
    <mergeCell ref="C145:AA145"/>
    <mergeCell ref="C146:E146"/>
    <mergeCell ref="C147:E147"/>
    <mergeCell ref="Y142:AA142"/>
    <mergeCell ref="B143:F143"/>
    <mergeCell ref="C140:E140"/>
    <mergeCell ref="B141:D141"/>
    <mergeCell ref="B142:D142"/>
    <mergeCell ref="G142:I142"/>
    <mergeCell ref="J142:L142"/>
    <mergeCell ref="M142:O142"/>
    <mergeCell ref="P142:R142"/>
    <mergeCell ref="S142:U142"/>
    <mergeCell ref="V142:X142"/>
    <mergeCell ref="C138:E138"/>
    <mergeCell ref="C139:E139"/>
    <mergeCell ref="V136:V137"/>
    <mergeCell ref="Y136:Y137"/>
    <mergeCell ref="B136:B137"/>
    <mergeCell ref="C136:C137"/>
    <mergeCell ref="F136:F137"/>
    <mergeCell ref="G136:G137"/>
    <mergeCell ref="J136:J137"/>
    <mergeCell ref="M136:M137"/>
    <mergeCell ref="P136:P137"/>
    <mergeCell ref="S136:S137"/>
    <mergeCell ref="Y134:Y135"/>
    <mergeCell ref="C131:D131"/>
    <mergeCell ref="C132:E132"/>
    <mergeCell ref="V125:V130"/>
    <mergeCell ref="Y125:Y130"/>
    <mergeCell ref="C124:E124"/>
    <mergeCell ref="B125:B130"/>
    <mergeCell ref="C125:C128"/>
    <mergeCell ref="F125:F130"/>
    <mergeCell ref="G125:G130"/>
    <mergeCell ref="J125:J130"/>
    <mergeCell ref="M125:M130"/>
    <mergeCell ref="P125:P130"/>
    <mergeCell ref="S125:S130"/>
    <mergeCell ref="V134:V135"/>
    <mergeCell ref="C133:E133"/>
    <mergeCell ref="B134:B135"/>
    <mergeCell ref="C134:C135"/>
    <mergeCell ref="F134:F135"/>
    <mergeCell ref="G134:G135"/>
    <mergeCell ref="J134:J135"/>
    <mergeCell ref="M134:M135"/>
    <mergeCell ref="P134:P135"/>
    <mergeCell ref="S134:S135"/>
    <mergeCell ref="C121:E121"/>
    <mergeCell ref="C122:E122"/>
    <mergeCell ref="C123:E123"/>
    <mergeCell ref="G117:AA117"/>
    <mergeCell ref="C119:AA119"/>
    <mergeCell ref="C120:E120"/>
    <mergeCell ref="S116:U116"/>
    <mergeCell ref="V116:X116"/>
    <mergeCell ref="Y116:AA116"/>
    <mergeCell ref="B117:F117"/>
    <mergeCell ref="B115:D115"/>
    <mergeCell ref="B116:D116"/>
    <mergeCell ref="G116:I116"/>
    <mergeCell ref="J116:L116"/>
    <mergeCell ref="M116:O116"/>
    <mergeCell ref="P116:R116"/>
    <mergeCell ref="C112:E112"/>
    <mergeCell ref="C113:E113"/>
    <mergeCell ref="C114:E114"/>
    <mergeCell ref="C109:E109"/>
    <mergeCell ref="C110:E110"/>
    <mergeCell ref="C111:E111"/>
    <mergeCell ref="C106:E106"/>
    <mergeCell ref="C107:E107"/>
    <mergeCell ref="C108:E108"/>
    <mergeCell ref="G101:AA101"/>
    <mergeCell ref="C103:AA103"/>
    <mergeCell ref="C104:E104"/>
    <mergeCell ref="C105:E105"/>
    <mergeCell ref="Y100:AA100"/>
    <mergeCell ref="B101:F101"/>
    <mergeCell ref="C98:E98"/>
    <mergeCell ref="B99:D99"/>
    <mergeCell ref="B100:D100"/>
    <mergeCell ref="G100:I100"/>
    <mergeCell ref="J100:L100"/>
    <mergeCell ref="M100:O100"/>
    <mergeCell ref="P100:R100"/>
    <mergeCell ref="S100:U100"/>
    <mergeCell ref="V100:X100"/>
    <mergeCell ref="C97:E97"/>
    <mergeCell ref="S94:S96"/>
    <mergeCell ref="V94:V96"/>
    <mergeCell ref="Y94:Y96"/>
    <mergeCell ref="B94:B96"/>
    <mergeCell ref="C94:C96"/>
    <mergeCell ref="F94:F96"/>
    <mergeCell ref="G94:G96"/>
    <mergeCell ref="J94:J96"/>
    <mergeCell ref="M94:M96"/>
    <mergeCell ref="P94:P96"/>
    <mergeCell ref="V91:V93"/>
    <mergeCell ref="Y91:Y93"/>
    <mergeCell ref="C90:E90"/>
    <mergeCell ref="B91:B93"/>
    <mergeCell ref="C91:C93"/>
    <mergeCell ref="F91:F93"/>
    <mergeCell ref="G91:G93"/>
    <mergeCell ref="J91:J93"/>
    <mergeCell ref="M91:M93"/>
    <mergeCell ref="P91:P93"/>
    <mergeCell ref="S91:S93"/>
    <mergeCell ref="C89:E89"/>
    <mergeCell ref="C88:E88"/>
    <mergeCell ref="C86:E86"/>
    <mergeCell ref="C87:E87"/>
    <mergeCell ref="C84:E84"/>
    <mergeCell ref="C85:E85"/>
    <mergeCell ref="C83:E83"/>
    <mergeCell ref="G83:I83"/>
    <mergeCell ref="J83:L83"/>
    <mergeCell ref="S83:U83"/>
    <mergeCell ref="V83:X83"/>
    <mergeCell ref="C82:E82"/>
    <mergeCell ref="G82:I82"/>
    <mergeCell ref="J82:L82"/>
    <mergeCell ref="S82:U82"/>
    <mergeCell ref="V82:X82"/>
    <mergeCell ref="Y82:AA82"/>
    <mergeCell ref="Y83:AA83"/>
    <mergeCell ref="C81:E81"/>
    <mergeCell ref="G81:I81"/>
    <mergeCell ref="J81:L81"/>
    <mergeCell ref="S81:U81"/>
    <mergeCell ref="V81:X81"/>
    <mergeCell ref="Y81:AA81"/>
    <mergeCell ref="P75:P80"/>
    <mergeCell ref="S75:S80"/>
    <mergeCell ref="V75:V80"/>
    <mergeCell ref="Y75:Y80"/>
    <mergeCell ref="B75:B80"/>
    <mergeCell ref="C75:C80"/>
    <mergeCell ref="F75:F80"/>
    <mergeCell ref="G75:G80"/>
    <mergeCell ref="J75:J80"/>
    <mergeCell ref="M75:M80"/>
    <mergeCell ref="C73:E73"/>
    <mergeCell ref="C74:E74"/>
    <mergeCell ref="C70:E70"/>
    <mergeCell ref="C71:E71"/>
    <mergeCell ref="C72:E72"/>
    <mergeCell ref="C67:E67"/>
    <mergeCell ref="C68:E68"/>
    <mergeCell ref="C69:E69"/>
    <mergeCell ref="C65:E65"/>
    <mergeCell ref="C66:E66"/>
    <mergeCell ref="G60:AA60"/>
    <mergeCell ref="C62:AA62"/>
    <mergeCell ref="C63:E63"/>
    <mergeCell ref="C64:E64"/>
    <mergeCell ref="B60:F60"/>
    <mergeCell ref="Y59:AA59"/>
    <mergeCell ref="C57:E57"/>
    <mergeCell ref="B58:D58"/>
    <mergeCell ref="B59:D59"/>
    <mergeCell ref="G59:I59"/>
    <mergeCell ref="J59:L59"/>
    <mergeCell ref="M59:O59"/>
    <mergeCell ref="P59:R59"/>
    <mergeCell ref="S59:U59"/>
    <mergeCell ref="V59:X59"/>
    <mergeCell ref="C56:E56"/>
    <mergeCell ref="S53:S55"/>
    <mergeCell ref="V53:V55"/>
    <mergeCell ref="Y53:Y55"/>
    <mergeCell ref="B53:B55"/>
    <mergeCell ref="C53:C55"/>
    <mergeCell ref="F53:F55"/>
    <mergeCell ref="G53:G55"/>
    <mergeCell ref="J53:J55"/>
    <mergeCell ref="M53:M55"/>
    <mergeCell ref="P53:P55"/>
    <mergeCell ref="V50:V52"/>
    <mergeCell ref="Y50:Y52"/>
    <mergeCell ref="C49:E49"/>
    <mergeCell ref="B50:B52"/>
    <mergeCell ref="C50:C52"/>
    <mergeCell ref="F50:F52"/>
    <mergeCell ref="G50:G52"/>
    <mergeCell ref="J50:J52"/>
    <mergeCell ref="M50:M52"/>
    <mergeCell ref="P50:P52"/>
    <mergeCell ref="S50:S52"/>
    <mergeCell ref="C48:E48"/>
    <mergeCell ref="C47:E47"/>
    <mergeCell ref="C45:E45"/>
    <mergeCell ref="C46:E46"/>
    <mergeCell ref="S39:S44"/>
    <mergeCell ref="V39:V44"/>
    <mergeCell ref="Y39:Y44"/>
    <mergeCell ref="C38:E38"/>
    <mergeCell ref="B39:B44"/>
    <mergeCell ref="C39:C44"/>
    <mergeCell ref="F39:F44"/>
    <mergeCell ref="G39:G44"/>
    <mergeCell ref="J39:J44"/>
    <mergeCell ref="M39:M44"/>
    <mergeCell ref="P39:P44"/>
    <mergeCell ref="C36:E36"/>
    <mergeCell ref="C37:E37"/>
    <mergeCell ref="C33:E33"/>
    <mergeCell ref="C34:E34"/>
    <mergeCell ref="C35:E35"/>
    <mergeCell ref="C30:E30"/>
    <mergeCell ref="C31:E31"/>
    <mergeCell ref="C32:E32"/>
    <mergeCell ref="G26:AA26"/>
    <mergeCell ref="C28:AA28"/>
    <mergeCell ref="C29:E29"/>
    <mergeCell ref="S25:U25"/>
    <mergeCell ref="V25:X25"/>
    <mergeCell ref="Y25:AA25"/>
    <mergeCell ref="B26:F26"/>
    <mergeCell ref="B24:D24"/>
    <mergeCell ref="B25:D25"/>
    <mergeCell ref="G25:I25"/>
    <mergeCell ref="J25:L25"/>
    <mergeCell ref="M25:O25"/>
    <mergeCell ref="P25:R25"/>
    <mergeCell ref="S23:U23"/>
    <mergeCell ref="V23:X23"/>
    <mergeCell ref="Y23:AA23"/>
    <mergeCell ref="C21:E21"/>
    <mergeCell ref="C22:AA22"/>
    <mergeCell ref="C23:E23"/>
    <mergeCell ref="G23:I23"/>
    <mergeCell ref="J23:L23"/>
    <mergeCell ref="M23:O23"/>
    <mergeCell ref="P23:R23"/>
    <mergeCell ref="C18:AA18"/>
    <mergeCell ref="C19:E19"/>
    <mergeCell ref="C20:E20"/>
    <mergeCell ref="C14:AA14"/>
    <mergeCell ref="C15:E15"/>
    <mergeCell ref="C16:E16"/>
    <mergeCell ref="C17:E17"/>
    <mergeCell ref="C10:AA10"/>
    <mergeCell ref="C11:E11"/>
    <mergeCell ref="C12:E12"/>
    <mergeCell ref="C13:E13"/>
    <mergeCell ref="C9:AA9"/>
    <mergeCell ref="G7:I7"/>
    <mergeCell ref="J7:L7"/>
    <mergeCell ref="M7:O7"/>
    <mergeCell ref="P7:R7"/>
    <mergeCell ref="S7:U7"/>
    <mergeCell ref="V7:X7"/>
    <mergeCell ref="Y7:AA7"/>
    <mergeCell ref="S6:U6"/>
    <mergeCell ref="V6:X6"/>
    <mergeCell ref="Y6:AA6"/>
    <mergeCell ref="B7:F7"/>
    <mergeCell ref="G6:I6"/>
    <mergeCell ref="J6:L6"/>
    <mergeCell ref="M6:O6"/>
    <mergeCell ref="P6:R6"/>
    <mergeCell ref="B6:F6"/>
    <mergeCell ref="B4:F4"/>
    <mergeCell ref="G5:I5"/>
    <mergeCell ref="J5:L5"/>
    <mergeCell ref="M5:O5"/>
    <mergeCell ref="P5:R5"/>
    <mergeCell ref="S5:U5"/>
    <mergeCell ref="V5:X5"/>
    <mergeCell ref="Y5:AA5"/>
    <mergeCell ref="S4:U4"/>
    <mergeCell ref="V4:X4"/>
    <mergeCell ref="Y4:AA4"/>
    <mergeCell ref="B5:F5"/>
    <mergeCell ref="G4:I4"/>
    <mergeCell ref="J4:L4"/>
    <mergeCell ref="M4:O4"/>
    <mergeCell ref="P4:R4"/>
    <mergeCell ref="B2:AA2"/>
    <mergeCell ref="G3:I3"/>
    <mergeCell ref="J3:L3"/>
    <mergeCell ref="M3:O3"/>
    <mergeCell ref="P3:R3"/>
    <mergeCell ref="S3:U3"/>
    <mergeCell ref="V3:X3"/>
    <mergeCell ref="Y3:AA3"/>
    <mergeCell ref="B3:F3"/>
  </mergeCells>
  <conditionalFormatting sqref="F29">
    <cfRule type="containsText" dxfId="3814" priority="961" stopIfTrue="1" operator="containsText" text="X">
      <formula>NOT(ISERROR(SEARCH("X",F29)))</formula>
    </cfRule>
  </conditionalFormatting>
  <conditionalFormatting sqref="F30">
    <cfRule type="containsText" dxfId="3813" priority="960" stopIfTrue="1" operator="containsText" text="X">
      <formula>NOT(ISERROR(SEARCH("X",F30)))</formula>
    </cfRule>
  </conditionalFormatting>
  <conditionalFormatting sqref="F31:F39 F53 F56">
    <cfRule type="containsText" dxfId="3812" priority="959" stopIfTrue="1" operator="containsText" text="X">
      <formula>NOT(ISERROR(SEARCH("X",F31)))</formula>
    </cfRule>
  </conditionalFormatting>
  <conditionalFormatting sqref="F57">
    <cfRule type="containsText" dxfId="3811" priority="958" stopIfTrue="1" operator="containsText" text="X">
      <formula>NOT(ISERROR(SEARCH("X",F57)))</formula>
    </cfRule>
  </conditionalFormatting>
  <conditionalFormatting sqref="F63">
    <cfRule type="containsText" dxfId="3810" priority="957" stopIfTrue="1" operator="containsText" text="X">
      <formula>NOT(ISERROR(SEARCH("X",F63)))</formula>
    </cfRule>
  </conditionalFormatting>
  <conditionalFormatting sqref="F64">
    <cfRule type="containsText" dxfId="3809" priority="956" stopIfTrue="1" operator="containsText" text="X">
      <formula>NOT(ISERROR(SEARCH("X",F64)))</formula>
    </cfRule>
  </conditionalFormatting>
  <conditionalFormatting sqref="F65:F72">
    <cfRule type="containsText" dxfId="3808" priority="955" stopIfTrue="1" operator="containsText" text="X">
      <formula>NOT(ISERROR(SEARCH("X",F65)))</formula>
    </cfRule>
  </conditionalFormatting>
  <conditionalFormatting sqref="F73:F75 F89 F97:F98">
    <cfRule type="containsText" dxfId="3807" priority="954" stopIfTrue="1" operator="containsText" text="X">
      <formula>NOT(ISERROR(SEARCH("X",F73)))</formula>
    </cfRule>
  </conditionalFormatting>
  <conditionalFormatting sqref="F90">
    <cfRule type="containsText" dxfId="3806" priority="953" stopIfTrue="1" operator="containsText" text="X">
      <formula>NOT(ISERROR(SEARCH("X",F90)))</formula>
    </cfRule>
  </conditionalFormatting>
  <conditionalFormatting sqref="F104">
    <cfRule type="containsText" dxfId="3805" priority="952" stopIfTrue="1" operator="containsText" text="X">
      <formula>NOT(ISERROR(SEARCH("X",F104)))</formula>
    </cfRule>
  </conditionalFormatting>
  <conditionalFormatting sqref="F105">
    <cfRule type="containsText" dxfId="3804" priority="951" stopIfTrue="1" operator="containsText" text="X">
      <formula>NOT(ISERROR(SEARCH("X",F105)))</formula>
    </cfRule>
  </conditionalFormatting>
  <conditionalFormatting sqref="F106:F114">
    <cfRule type="containsText" dxfId="3803" priority="950" stopIfTrue="1" operator="containsText" text="X">
      <formula>NOT(ISERROR(SEARCH("X",F106)))</formula>
    </cfRule>
  </conditionalFormatting>
  <conditionalFormatting sqref="F120:F121">
    <cfRule type="containsText" dxfId="3802" priority="949" stopIfTrue="1" operator="containsText" text="X">
      <formula>NOT(ISERROR(SEARCH("X",F120)))</formula>
    </cfRule>
  </conditionalFormatting>
  <conditionalFormatting sqref="F146">
    <cfRule type="containsText" dxfId="3801" priority="948" stopIfTrue="1" operator="containsText" text="X">
      <formula>NOT(ISERROR(SEARCH("X",F146)))</formula>
    </cfRule>
  </conditionalFormatting>
  <conditionalFormatting sqref="G17">
    <cfRule type="cellIs" dxfId="3800" priority="914" operator="equal">
      <formula>"X"</formula>
    </cfRule>
  </conditionalFormatting>
  <conditionalFormatting sqref="F23">
    <cfRule type="containsText" dxfId="3799" priority="943" stopIfTrue="1" operator="containsText" text="X">
      <formula>NOT(ISERROR(SEARCH("X",F23)))</formula>
    </cfRule>
  </conditionalFormatting>
  <conditionalFormatting sqref="G11">
    <cfRule type="cellIs" dxfId="3798" priority="942" operator="equal">
      <formula>"X"</formula>
    </cfRule>
  </conditionalFormatting>
  <conditionalFormatting sqref="I104:I114 U104:U114 I120:I140 U120:U140 I146:I147 U146:U147 I150 U149:U150 X104:X114 X120:X140 X146:X147 X149:X150 X29:X57 X63:X80 X84:X98 O104:O114 O120:O140 O146:O148 O150 O29:O57 O63:O98 AA120:AA140 AA146:AA147 AA149:AA150 AA29:AA57 AA63:AA80 AA84:AA98 R120:R140 R146:R148 R150 R29:R57 R63:R98 L104:L114 L120:L140 L146:L147 I29:I57 U29:U57 I63:I80 U63:U80 I84:I98 U84:U98 AA104:AA114 R104:R114 L29:L57 L63:L80 L84:L98 O11:O13 AA11:AA13 R11:R13 I11:I13 U11:U13 L11:L13 O15:O17 AA15:AA17 R15:R17 I15:I17 U15:U17 L15:L17 O19:O21 AA19:AA21 R19:R21 I19:I21 U19:U21 L19:L21 X11:X13 X15:X17 X19:X21">
    <cfRule type="expression" dxfId="3797" priority="936">
      <formula>AND($F11="X",G$4&lt;&gt;0)</formula>
    </cfRule>
    <cfRule type="expression" dxfId="3796" priority="937">
      <formula>AND(H11&lt;&gt;0,G$4&lt;&gt;0)</formula>
    </cfRule>
    <cfRule type="expression" dxfId="3795" priority="938">
      <formula>OR(H11=0,G$4=0)</formula>
    </cfRule>
  </conditionalFormatting>
  <conditionalFormatting sqref="G12">
    <cfRule type="cellIs" dxfId="3794" priority="934" operator="equal">
      <formula>"X"</formula>
    </cfRule>
  </conditionalFormatting>
  <conditionalFormatting sqref="G13">
    <cfRule type="cellIs" dxfId="3793" priority="929" operator="equal">
      <formula>"X"</formula>
    </cfRule>
  </conditionalFormatting>
  <conditionalFormatting sqref="G15">
    <cfRule type="cellIs" dxfId="3792" priority="924" operator="equal">
      <formula>"X"</formula>
    </cfRule>
  </conditionalFormatting>
  <conditionalFormatting sqref="G16">
    <cfRule type="cellIs" dxfId="3791" priority="919" operator="equal">
      <formula>"X"</formula>
    </cfRule>
  </conditionalFormatting>
  <conditionalFormatting sqref="F45:F50">
    <cfRule type="containsText" dxfId="3790" priority="904" stopIfTrue="1" operator="containsText" text="X">
      <formula>NOT(ISERROR(SEARCH("X",F45)))</formula>
    </cfRule>
  </conditionalFormatting>
  <conditionalFormatting sqref="V45">
    <cfRule type="cellIs" dxfId="3789" priority="830" operator="equal">
      <formula>"X"</formula>
    </cfRule>
  </conditionalFormatting>
  <conditionalFormatting sqref="G53">
    <cfRule type="cellIs" dxfId="3788" priority="778" operator="equal">
      <formula>"X"</formula>
    </cfRule>
  </conditionalFormatting>
  <conditionalFormatting sqref="M38">
    <cfRule type="cellIs" dxfId="3787" priority="844" operator="equal">
      <formula>"X"</formula>
    </cfRule>
  </conditionalFormatting>
  <conditionalFormatting sqref="G56">
    <cfRule type="cellIs" dxfId="3786" priority="772" operator="equal">
      <formula>"X"</formula>
    </cfRule>
  </conditionalFormatting>
  <conditionalFormatting sqref="M56">
    <cfRule type="cellIs" dxfId="3785" priority="771" operator="equal">
      <formula>"X"</formula>
    </cfRule>
  </conditionalFormatting>
  <conditionalFormatting sqref="S56">
    <cfRule type="cellIs" dxfId="3784" priority="770" operator="equal">
      <formula>"X"</formula>
    </cfRule>
  </conditionalFormatting>
  <conditionalFormatting sqref="S35">
    <cfRule type="cellIs" dxfId="3783" priority="861" operator="equal">
      <formula>"X"</formula>
    </cfRule>
  </conditionalFormatting>
  <conditionalFormatting sqref="G35">
    <cfRule type="cellIs" dxfId="3782" priority="863" operator="equal">
      <formula>"X"</formula>
    </cfRule>
  </conditionalFormatting>
  <conditionalFormatting sqref="M35">
    <cfRule type="cellIs" dxfId="3781" priority="862" operator="equal">
      <formula>"X"</formula>
    </cfRule>
  </conditionalFormatting>
  <conditionalFormatting sqref="G29">
    <cfRule type="cellIs" dxfId="3780" priority="902" operator="equal">
      <formula>"X"</formula>
    </cfRule>
  </conditionalFormatting>
  <conditionalFormatting sqref="M29">
    <cfRule type="cellIs" dxfId="3779" priority="901" operator="equal">
      <formula>"X"</formula>
    </cfRule>
  </conditionalFormatting>
  <conditionalFormatting sqref="S29">
    <cfRule type="cellIs" dxfId="3778" priority="900" operator="equal">
      <formula>"X"</formula>
    </cfRule>
  </conditionalFormatting>
  <conditionalFormatting sqref="V29">
    <cfRule type="cellIs" dxfId="3777" priority="899" operator="equal">
      <formula>"X"</formula>
    </cfRule>
  </conditionalFormatting>
  <conditionalFormatting sqref="G30">
    <cfRule type="cellIs" dxfId="3776" priority="894" operator="equal">
      <formula>"X"</formula>
    </cfRule>
  </conditionalFormatting>
  <conditionalFormatting sqref="M30">
    <cfRule type="cellIs" dxfId="3775" priority="893" operator="equal">
      <formula>"X"</formula>
    </cfRule>
  </conditionalFormatting>
  <conditionalFormatting sqref="S30">
    <cfRule type="cellIs" dxfId="3774" priority="892" operator="equal">
      <formula>"X"</formula>
    </cfRule>
  </conditionalFormatting>
  <conditionalFormatting sqref="V30">
    <cfRule type="cellIs" dxfId="3773" priority="891" operator="equal">
      <formula>"X"</formula>
    </cfRule>
  </conditionalFormatting>
  <conditionalFormatting sqref="G31">
    <cfRule type="cellIs" dxfId="3772" priority="887" operator="equal">
      <formula>"X"</formula>
    </cfRule>
  </conditionalFormatting>
  <conditionalFormatting sqref="M31">
    <cfRule type="cellIs" dxfId="3771" priority="886" operator="equal">
      <formula>"X"</formula>
    </cfRule>
  </conditionalFormatting>
  <conditionalFormatting sqref="S31">
    <cfRule type="cellIs" dxfId="3770" priority="885" operator="equal">
      <formula>"X"</formula>
    </cfRule>
  </conditionalFormatting>
  <conditionalFormatting sqref="V31">
    <cfRule type="cellIs" dxfId="3769" priority="884" operator="equal">
      <formula>"X"</formula>
    </cfRule>
  </conditionalFormatting>
  <conditionalFormatting sqref="G32">
    <cfRule type="cellIs" dxfId="3768" priority="881" operator="equal">
      <formula>"X"</formula>
    </cfRule>
  </conditionalFormatting>
  <conditionalFormatting sqref="M32">
    <cfRule type="cellIs" dxfId="3767" priority="880" operator="equal">
      <formula>"X"</formula>
    </cfRule>
  </conditionalFormatting>
  <conditionalFormatting sqref="S32">
    <cfRule type="cellIs" dxfId="3766" priority="879" operator="equal">
      <formula>"X"</formula>
    </cfRule>
  </conditionalFormatting>
  <conditionalFormatting sqref="V32">
    <cfRule type="cellIs" dxfId="3765" priority="878" operator="equal">
      <formula>"X"</formula>
    </cfRule>
  </conditionalFormatting>
  <conditionalFormatting sqref="G33">
    <cfRule type="cellIs" dxfId="3764" priority="875" operator="equal">
      <formula>"X"</formula>
    </cfRule>
  </conditionalFormatting>
  <conditionalFormatting sqref="M33">
    <cfRule type="cellIs" dxfId="3763" priority="874" operator="equal">
      <formula>"X"</formula>
    </cfRule>
  </conditionalFormatting>
  <conditionalFormatting sqref="S33">
    <cfRule type="cellIs" dxfId="3762" priority="873" operator="equal">
      <formula>"X"</formula>
    </cfRule>
  </conditionalFormatting>
  <conditionalFormatting sqref="V33">
    <cfRule type="cellIs" dxfId="3761" priority="872" operator="equal">
      <formula>"X"</formula>
    </cfRule>
  </conditionalFormatting>
  <conditionalFormatting sqref="G34">
    <cfRule type="cellIs" dxfId="3760" priority="869" operator="equal">
      <formula>"X"</formula>
    </cfRule>
  </conditionalFormatting>
  <conditionalFormatting sqref="M34">
    <cfRule type="cellIs" dxfId="3759" priority="868" operator="equal">
      <formula>"X"</formula>
    </cfRule>
  </conditionalFormatting>
  <conditionalFormatting sqref="S34">
    <cfRule type="cellIs" dxfId="3758" priority="867" operator="equal">
      <formula>"X"</formula>
    </cfRule>
  </conditionalFormatting>
  <conditionalFormatting sqref="V34">
    <cfRule type="cellIs" dxfId="3757" priority="866" operator="equal">
      <formula>"X"</formula>
    </cfRule>
  </conditionalFormatting>
  <conditionalFormatting sqref="V35">
    <cfRule type="cellIs" dxfId="3756" priority="860" operator="equal">
      <formula>"X"</formula>
    </cfRule>
  </conditionalFormatting>
  <conditionalFormatting sqref="G36">
    <cfRule type="cellIs" dxfId="3755" priority="857" operator="equal">
      <formula>"X"</formula>
    </cfRule>
  </conditionalFormatting>
  <conditionalFormatting sqref="M36">
    <cfRule type="cellIs" dxfId="3754" priority="856" operator="equal">
      <formula>"X"</formula>
    </cfRule>
  </conditionalFormatting>
  <conditionalFormatting sqref="S36">
    <cfRule type="cellIs" dxfId="3753" priority="855" operator="equal">
      <formula>"X"</formula>
    </cfRule>
  </conditionalFormatting>
  <conditionalFormatting sqref="V36">
    <cfRule type="cellIs" dxfId="3752" priority="854" operator="equal">
      <formula>"X"</formula>
    </cfRule>
  </conditionalFormatting>
  <conditionalFormatting sqref="G37">
    <cfRule type="cellIs" dxfId="3751" priority="851" operator="equal">
      <formula>"X"</formula>
    </cfRule>
  </conditionalFormatting>
  <conditionalFormatting sqref="M37">
    <cfRule type="cellIs" dxfId="3750" priority="850" operator="equal">
      <formula>"X"</formula>
    </cfRule>
  </conditionalFormatting>
  <conditionalFormatting sqref="S37">
    <cfRule type="cellIs" dxfId="3749" priority="849" operator="equal">
      <formula>"X"</formula>
    </cfRule>
  </conditionalFormatting>
  <conditionalFormatting sqref="V37">
    <cfRule type="cellIs" dxfId="3748" priority="848" operator="equal">
      <formula>"X"</formula>
    </cfRule>
  </conditionalFormatting>
  <conditionalFormatting sqref="G38">
    <cfRule type="cellIs" dxfId="3747" priority="845" operator="equal">
      <formula>"X"</formula>
    </cfRule>
  </conditionalFormatting>
  <conditionalFormatting sqref="S38">
    <cfRule type="cellIs" dxfId="3746" priority="843" operator="equal">
      <formula>"X"</formula>
    </cfRule>
  </conditionalFormatting>
  <conditionalFormatting sqref="V38">
    <cfRule type="cellIs" dxfId="3745" priority="842" operator="equal">
      <formula>"X"</formula>
    </cfRule>
  </conditionalFormatting>
  <conditionalFormatting sqref="G39">
    <cfRule type="cellIs" dxfId="3744" priority="839" operator="equal">
      <formula>"X"</formula>
    </cfRule>
  </conditionalFormatting>
  <conditionalFormatting sqref="M39">
    <cfRule type="cellIs" dxfId="3743" priority="838" operator="equal">
      <formula>"X"</formula>
    </cfRule>
  </conditionalFormatting>
  <conditionalFormatting sqref="S39">
    <cfRule type="cellIs" dxfId="3742" priority="837" operator="equal">
      <formula>"X"</formula>
    </cfRule>
  </conditionalFormatting>
  <conditionalFormatting sqref="V39">
    <cfRule type="cellIs" dxfId="3741" priority="836" operator="equal">
      <formula>"X"</formula>
    </cfRule>
  </conditionalFormatting>
  <conditionalFormatting sqref="G45">
    <cfRule type="cellIs" dxfId="3740" priority="833" operator="equal">
      <formula>"X"</formula>
    </cfRule>
  </conditionalFormatting>
  <conditionalFormatting sqref="M45">
    <cfRule type="cellIs" dxfId="3739" priority="832" operator="equal">
      <formula>"X"</formula>
    </cfRule>
  </conditionalFormatting>
  <conditionalFormatting sqref="S45">
    <cfRule type="cellIs" dxfId="3738" priority="831" operator="equal">
      <formula>"X"</formula>
    </cfRule>
  </conditionalFormatting>
  <conditionalFormatting sqref="G46">
    <cfRule type="cellIs" dxfId="3737" priority="827" operator="equal">
      <formula>"X"</formula>
    </cfRule>
  </conditionalFormatting>
  <conditionalFormatting sqref="M46">
    <cfRule type="cellIs" dxfId="3736" priority="826" operator="equal">
      <formula>"X"</formula>
    </cfRule>
  </conditionalFormatting>
  <conditionalFormatting sqref="S46">
    <cfRule type="cellIs" dxfId="3735" priority="825" operator="equal">
      <formula>"X"</formula>
    </cfRule>
  </conditionalFormatting>
  <conditionalFormatting sqref="V46">
    <cfRule type="cellIs" dxfId="3734" priority="824" operator="equal">
      <formula>"X"</formula>
    </cfRule>
  </conditionalFormatting>
  <conditionalFormatting sqref="G47">
    <cfRule type="cellIs" dxfId="3733" priority="797" operator="equal">
      <formula>"X"</formula>
    </cfRule>
  </conditionalFormatting>
  <conditionalFormatting sqref="M47">
    <cfRule type="cellIs" dxfId="3732" priority="796" operator="equal">
      <formula>"X"</formula>
    </cfRule>
  </conditionalFormatting>
  <conditionalFormatting sqref="S47">
    <cfRule type="cellIs" dxfId="3731" priority="795" operator="equal">
      <formula>"X"</formula>
    </cfRule>
  </conditionalFormatting>
  <conditionalFormatting sqref="V47">
    <cfRule type="cellIs" dxfId="3730" priority="794" operator="equal">
      <formula>"X"</formula>
    </cfRule>
  </conditionalFormatting>
  <conditionalFormatting sqref="G48">
    <cfRule type="cellIs" dxfId="3729" priority="793" operator="equal">
      <formula>"X"</formula>
    </cfRule>
  </conditionalFormatting>
  <conditionalFormatting sqref="M48">
    <cfRule type="cellIs" dxfId="3728" priority="792" operator="equal">
      <formula>"X"</formula>
    </cfRule>
  </conditionalFormatting>
  <conditionalFormatting sqref="S48">
    <cfRule type="cellIs" dxfId="3727" priority="791" operator="equal">
      <formula>"X"</formula>
    </cfRule>
  </conditionalFormatting>
  <conditionalFormatting sqref="V48">
    <cfRule type="cellIs" dxfId="3726" priority="790" operator="equal">
      <formula>"X"</formula>
    </cfRule>
  </conditionalFormatting>
  <conditionalFormatting sqref="G49">
    <cfRule type="cellIs" dxfId="3725" priority="789" operator="equal">
      <formula>"X"</formula>
    </cfRule>
  </conditionalFormatting>
  <conditionalFormatting sqref="M49">
    <cfRule type="cellIs" dxfId="3724" priority="788" operator="equal">
      <formula>"X"</formula>
    </cfRule>
  </conditionalFormatting>
  <conditionalFormatting sqref="S49">
    <cfRule type="cellIs" dxfId="3723" priority="787" operator="equal">
      <formula>"X"</formula>
    </cfRule>
  </conditionalFormatting>
  <conditionalFormatting sqref="V49">
    <cfRule type="cellIs" dxfId="3722" priority="786" operator="equal">
      <formula>"X"</formula>
    </cfRule>
  </conditionalFormatting>
  <conditionalFormatting sqref="M50">
    <cfRule type="cellIs" dxfId="3721" priority="783" operator="equal">
      <formula>"X"</formula>
    </cfRule>
  </conditionalFormatting>
  <conditionalFormatting sqref="S50">
    <cfRule type="cellIs" dxfId="3720" priority="782" operator="equal">
      <formula>"X"</formula>
    </cfRule>
  </conditionalFormatting>
  <conditionalFormatting sqref="V50">
    <cfRule type="cellIs" dxfId="3719" priority="781" operator="equal">
      <formula>"X"</formula>
    </cfRule>
  </conditionalFormatting>
  <conditionalFormatting sqref="M53">
    <cfRule type="cellIs" dxfId="3718" priority="777" operator="equal">
      <formula>"X"</formula>
    </cfRule>
  </conditionalFormatting>
  <conditionalFormatting sqref="S53">
    <cfRule type="cellIs" dxfId="3717" priority="776" operator="equal">
      <formula>"X"</formula>
    </cfRule>
  </conditionalFormatting>
  <conditionalFormatting sqref="V53">
    <cfRule type="cellIs" dxfId="3716" priority="775" operator="equal">
      <formula>"X"</formula>
    </cfRule>
  </conditionalFormatting>
  <conditionalFormatting sqref="V56">
    <cfRule type="cellIs" dxfId="3715" priority="769" operator="equal">
      <formula>"X"</formula>
    </cfRule>
  </conditionalFormatting>
  <conditionalFormatting sqref="G57">
    <cfRule type="cellIs" dxfId="3714" priority="766" operator="equal">
      <formula>"X"</formula>
    </cfRule>
  </conditionalFormatting>
  <conditionalFormatting sqref="M57">
    <cfRule type="cellIs" dxfId="3713" priority="765" operator="equal">
      <formula>"X"</formula>
    </cfRule>
  </conditionalFormatting>
  <conditionalFormatting sqref="S57">
    <cfRule type="cellIs" dxfId="3712" priority="764" operator="equal">
      <formula>"X"</formula>
    </cfRule>
  </conditionalFormatting>
  <conditionalFormatting sqref="V57">
    <cfRule type="cellIs" dxfId="3711" priority="763" operator="equal">
      <formula>"X"</formula>
    </cfRule>
  </conditionalFormatting>
  <conditionalFormatting sqref="F81:F84">
    <cfRule type="containsText" dxfId="3710" priority="760" stopIfTrue="1" operator="containsText" text="X">
      <formula>NOT(ISERROR(SEARCH("X",F81)))</formula>
    </cfRule>
  </conditionalFormatting>
  <conditionalFormatting sqref="F85:F87">
    <cfRule type="containsText" dxfId="3709" priority="759" stopIfTrue="1" operator="containsText" text="X">
      <formula>NOT(ISERROR(SEARCH("X",F85)))</formula>
    </cfRule>
  </conditionalFormatting>
  <conditionalFormatting sqref="F88">
    <cfRule type="containsText" dxfId="3708" priority="758" stopIfTrue="1" operator="containsText" text="X">
      <formula>NOT(ISERROR(SEARCH("X",F88)))</formula>
    </cfRule>
  </conditionalFormatting>
  <conditionalFormatting sqref="G63">
    <cfRule type="cellIs" dxfId="3707" priority="756" operator="equal">
      <formula>"X"</formula>
    </cfRule>
  </conditionalFormatting>
  <conditionalFormatting sqref="M63">
    <cfRule type="cellIs" dxfId="3706" priority="755" operator="equal">
      <formula>"X"</formula>
    </cfRule>
  </conditionalFormatting>
  <conditionalFormatting sqref="S63">
    <cfRule type="cellIs" dxfId="3705" priority="754" operator="equal">
      <formula>"X"</formula>
    </cfRule>
  </conditionalFormatting>
  <conditionalFormatting sqref="V63">
    <cfRule type="cellIs" dxfId="3704" priority="753" operator="equal">
      <formula>"X"</formula>
    </cfRule>
  </conditionalFormatting>
  <conditionalFormatting sqref="G64">
    <cfRule type="cellIs" dxfId="3703" priority="749" operator="equal">
      <formula>"X"</formula>
    </cfRule>
  </conditionalFormatting>
  <conditionalFormatting sqref="M64">
    <cfRule type="cellIs" dxfId="3702" priority="748" operator="equal">
      <formula>"X"</formula>
    </cfRule>
  </conditionalFormatting>
  <conditionalFormatting sqref="S64">
    <cfRule type="cellIs" dxfId="3701" priority="747" operator="equal">
      <formula>"X"</formula>
    </cfRule>
  </conditionalFormatting>
  <conditionalFormatting sqref="V64">
    <cfRule type="cellIs" dxfId="3700" priority="746" operator="equal">
      <formula>"X"</formula>
    </cfRule>
  </conditionalFormatting>
  <conditionalFormatting sqref="G65">
    <cfRule type="cellIs" dxfId="3699" priority="744" operator="equal">
      <formula>"X"</formula>
    </cfRule>
  </conditionalFormatting>
  <conditionalFormatting sqref="M65">
    <cfRule type="cellIs" dxfId="3698" priority="743" operator="equal">
      <formula>"X"</formula>
    </cfRule>
  </conditionalFormatting>
  <conditionalFormatting sqref="S65">
    <cfRule type="cellIs" dxfId="3697" priority="742" operator="equal">
      <formula>"X"</formula>
    </cfRule>
  </conditionalFormatting>
  <conditionalFormatting sqref="V65">
    <cfRule type="cellIs" dxfId="3696" priority="741" operator="equal">
      <formula>"X"</formula>
    </cfRule>
  </conditionalFormatting>
  <conditionalFormatting sqref="G66">
    <cfRule type="cellIs" dxfId="3695" priority="736" operator="equal">
      <formula>"X"</formula>
    </cfRule>
  </conditionalFormatting>
  <conditionalFormatting sqref="M66">
    <cfRule type="cellIs" dxfId="3694" priority="735" operator="equal">
      <formula>"X"</formula>
    </cfRule>
  </conditionalFormatting>
  <conditionalFormatting sqref="S66">
    <cfRule type="cellIs" dxfId="3693" priority="734" operator="equal">
      <formula>"X"</formula>
    </cfRule>
  </conditionalFormatting>
  <conditionalFormatting sqref="V66">
    <cfRule type="cellIs" dxfId="3692" priority="733" operator="equal">
      <formula>"X"</formula>
    </cfRule>
  </conditionalFormatting>
  <conditionalFormatting sqref="G67">
    <cfRule type="cellIs" dxfId="3691" priority="729" operator="equal">
      <formula>"X"</formula>
    </cfRule>
  </conditionalFormatting>
  <conditionalFormatting sqref="M67">
    <cfRule type="cellIs" dxfId="3690" priority="728" operator="equal">
      <formula>"X"</formula>
    </cfRule>
  </conditionalFormatting>
  <conditionalFormatting sqref="S67">
    <cfRule type="cellIs" dxfId="3689" priority="727" operator="equal">
      <formula>"X"</formula>
    </cfRule>
  </conditionalFormatting>
  <conditionalFormatting sqref="V67">
    <cfRule type="cellIs" dxfId="3688" priority="726" operator="equal">
      <formula>"X"</formula>
    </cfRule>
  </conditionalFormatting>
  <conditionalFormatting sqref="G69">
    <cfRule type="cellIs" dxfId="3687" priority="721" operator="equal">
      <formula>"X"</formula>
    </cfRule>
  </conditionalFormatting>
  <conditionalFormatting sqref="M69">
    <cfRule type="cellIs" dxfId="3686" priority="720" operator="equal">
      <formula>"X"</formula>
    </cfRule>
  </conditionalFormatting>
  <conditionalFormatting sqref="S69">
    <cfRule type="cellIs" dxfId="3685" priority="719" operator="equal">
      <formula>"X"</formula>
    </cfRule>
  </conditionalFormatting>
  <conditionalFormatting sqref="V69">
    <cfRule type="cellIs" dxfId="3684" priority="718" operator="equal">
      <formula>"X"</formula>
    </cfRule>
  </conditionalFormatting>
  <conditionalFormatting sqref="G70">
    <cfRule type="cellIs" dxfId="3683" priority="713" operator="equal">
      <formula>"X"</formula>
    </cfRule>
  </conditionalFormatting>
  <conditionalFormatting sqref="M70">
    <cfRule type="cellIs" dxfId="3682" priority="712" operator="equal">
      <formula>"X"</formula>
    </cfRule>
  </conditionalFormatting>
  <conditionalFormatting sqref="S70">
    <cfRule type="cellIs" dxfId="3681" priority="711" operator="equal">
      <formula>"X"</formula>
    </cfRule>
  </conditionalFormatting>
  <conditionalFormatting sqref="V70">
    <cfRule type="cellIs" dxfId="3680" priority="710" operator="equal">
      <formula>"X"</formula>
    </cfRule>
  </conditionalFormatting>
  <conditionalFormatting sqref="G68">
    <cfRule type="cellIs" dxfId="3679" priority="705" operator="equal">
      <formula>"X"</formula>
    </cfRule>
  </conditionalFormatting>
  <conditionalFormatting sqref="M68">
    <cfRule type="cellIs" dxfId="3678" priority="704" operator="equal">
      <formula>"X"</formula>
    </cfRule>
  </conditionalFormatting>
  <conditionalFormatting sqref="S68">
    <cfRule type="cellIs" dxfId="3677" priority="703" operator="equal">
      <formula>"X"</formula>
    </cfRule>
  </conditionalFormatting>
  <conditionalFormatting sqref="V68">
    <cfRule type="cellIs" dxfId="3676" priority="702" operator="equal">
      <formula>"X"</formula>
    </cfRule>
  </conditionalFormatting>
  <conditionalFormatting sqref="G71">
    <cfRule type="cellIs" dxfId="3675" priority="698" operator="equal">
      <formula>"X"</formula>
    </cfRule>
  </conditionalFormatting>
  <conditionalFormatting sqref="M71">
    <cfRule type="cellIs" dxfId="3674" priority="697" operator="equal">
      <formula>"X"</formula>
    </cfRule>
  </conditionalFormatting>
  <conditionalFormatting sqref="S71">
    <cfRule type="cellIs" dxfId="3673" priority="696" operator="equal">
      <formula>"X"</formula>
    </cfRule>
  </conditionalFormatting>
  <conditionalFormatting sqref="V71">
    <cfRule type="cellIs" dxfId="3672" priority="695" operator="equal">
      <formula>"X"</formula>
    </cfRule>
  </conditionalFormatting>
  <conditionalFormatting sqref="G72">
    <cfRule type="cellIs" dxfId="3671" priority="691" operator="equal">
      <formula>"X"</formula>
    </cfRule>
  </conditionalFormatting>
  <conditionalFormatting sqref="M72">
    <cfRule type="cellIs" dxfId="3670" priority="690" operator="equal">
      <formula>"X"</formula>
    </cfRule>
  </conditionalFormatting>
  <conditionalFormatting sqref="S72">
    <cfRule type="cellIs" dxfId="3669" priority="689" operator="equal">
      <formula>"X"</formula>
    </cfRule>
  </conditionalFormatting>
  <conditionalFormatting sqref="V72">
    <cfRule type="cellIs" dxfId="3668" priority="688" operator="equal">
      <formula>"X"</formula>
    </cfRule>
  </conditionalFormatting>
  <conditionalFormatting sqref="G73">
    <cfRule type="cellIs" dxfId="3667" priority="684" operator="equal">
      <formula>"X"</formula>
    </cfRule>
  </conditionalFormatting>
  <conditionalFormatting sqref="M73">
    <cfRule type="cellIs" dxfId="3666" priority="683" operator="equal">
      <formula>"X"</formula>
    </cfRule>
  </conditionalFormatting>
  <conditionalFormatting sqref="S73">
    <cfRule type="cellIs" dxfId="3665" priority="682" operator="equal">
      <formula>"X"</formula>
    </cfRule>
  </conditionalFormatting>
  <conditionalFormatting sqref="V73">
    <cfRule type="cellIs" dxfId="3664" priority="681" operator="equal">
      <formula>"X"</formula>
    </cfRule>
  </conditionalFormatting>
  <conditionalFormatting sqref="G74">
    <cfRule type="cellIs" dxfId="3663" priority="677" operator="equal">
      <formula>"X"</formula>
    </cfRule>
  </conditionalFormatting>
  <conditionalFormatting sqref="M74">
    <cfRule type="cellIs" dxfId="3662" priority="676" operator="equal">
      <formula>"X"</formula>
    </cfRule>
  </conditionalFormatting>
  <conditionalFormatting sqref="S74">
    <cfRule type="cellIs" dxfId="3661" priority="675" operator="equal">
      <formula>"X"</formula>
    </cfRule>
  </conditionalFormatting>
  <conditionalFormatting sqref="V74">
    <cfRule type="cellIs" dxfId="3660" priority="674" operator="equal">
      <formula>"X"</formula>
    </cfRule>
  </conditionalFormatting>
  <conditionalFormatting sqref="M75">
    <cfRule type="cellIs" dxfId="3659" priority="670" operator="equal">
      <formula>"X"</formula>
    </cfRule>
  </conditionalFormatting>
  <conditionalFormatting sqref="S75">
    <cfRule type="cellIs" dxfId="3658" priority="669" operator="equal">
      <formula>"X"</formula>
    </cfRule>
  </conditionalFormatting>
  <conditionalFormatting sqref="V75">
    <cfRule type="cellIs" dxfId="3657" priority="668" operator="equal">
      <formula>"X"</formula>
    </cfRule>
  </conditionalFormatting>
  <conditionalFormatting sqref="G75">
    <cfRule type="cellIs" dxfId="3656" priority="665" operator="equal">
      <formula>"X"</formula>
    </cfRule>
  </conditionalFormatting>
  <conditionalFormatting sqref="M81">
    <cfRule type="cellIs" dxfId="3655" priority="664" operator="equal">
      <formula>"X"</formula>
    </cfRule>
  </conditionalFormatting>
  <conditionalFormatting sqref="M82">
    <cfRule type="cellIs" dxfId="3654" priority="663" operator="equal">
      <formula>"X"</formula>
    </cfRule>
  </conditionalFormatting>
  <conditionalFormatting sqref="M83">
    <cfRule type="cellIs" dxfId="3653" priority="662" operator="equal">
      <formula>"X"</formula>
    </cfRule>
  </conditionalFormatting>
  <conditionalFormatting sqref="G84">
    <cfRule type="cellIs" dxfId="3652" priority="660" operator="equal">
      <formula>"X"</formula>
    </cfRule>
  </conditionalFormatting>
  <conditionalFormatting sqref="M84">
    <cfRule type="cellIs" dxfId="3651" priority="659" operator="equal">
      <formula>"X"</formula>
    </cfRule>
  </conditionalFormatting>
  <conditionalFormatting sqref="S84">
    <cfRule type="cellIs" dxfId="3650" priority="658" operator="equal">
      <formula>"X"</formula>
    </cfRule>
  </conditionalFormatting>
  <conditionalFormatting sqref="V84">
    <cfRule type="cellIs" dxfId="3649" priority="657" operator="equal">
      <formula>"X"</formula>
    </cfRule>
  </conditionalFormatting>
  <conditionalFormatting sqref="G86">
    <cfRule type="cellIs" dxfId="3648" priority="652" operator="equal">
      <formula>"X"</formula>
    </cfRule>
  </conditionalFormatting>
  <conditionalFormatting sqref="M86">
    <cfRule type="cellIs" dxfId="3647" priority="651" operator="equal">
      <formula>"X"</formula>
    </cfRule>
  </conditionalFormatting>
  <conditionalFormatting sqref="S86">
    <cfRule type="cellIs" dxfId="3646" priority="650" operator="equal">
      <formula>"X"</formula>
    </cfRule>
  </conditionalFormatting>
  <conditionalFormatting sqref="V86">
    <cfRule type="cellIs" dxfId="3645" priority="649" operator="equal">
      <formula>"X"</formula>
    </cfRule>
  </conditionalFormatting>
  <conditionalFormatting sqref="G90">
    <cfRule type="cellIs" dxfId="3644" priority="644" operator="equal">
      <formula>"X"</formula>
    </cfRule>
  </conditionalFormatting>
  <conditionalFormatting sqref="M90">
    <cfRule type="cellIs" dxfId="3643" priority="643" operator="equal">
      <formula>"X"</formula>
    </cfRule>
  </conditionalFormatting>
  <conditionalFormatting sqref="S90">
    <cfRule type="cellIs" dxfId="3642" priority="642" operator="equal">
      <formula>"X"</formula>
    </cfRule>
  </conditionalFormatting>
  <conditionalFormatting sqref="V90">
    <cfRule type="cellIs" dxfId="3641" priority="641" operator="equal">
      <formula>"X"</formula>
    </cfRule>
  </conditionalFormatting>
  <conditionalFormatting sqref="G97">
    <cfRule type="cellIs" dxfId="3640" priority="636" operator="equal">
      <formula>"X"</formula>
    </cfRule>
  </conditionalFormatting>
  <conditionalFormatting sqref="M97">
    <cfRule type="cellIs" dxfId="3639" priority="635" operator="equal">
      <formula>"X"</formula>
    </cfRule>
  </conditionalFormatting>
  <conditionalFormatting sqref="S97">
    <cfRule type="cellIs" dxfId="3638" priority="634" operator="equal">
      <formula>"X"</formula>
    </cfRule>
  </conditionalFormatting>
  <conditionalFormatting sqref="V97">
    <cfRule type="cellIs" dxfId="3637" priority="633" operator="equal">
      <formula>"X"</formula>
    </cfRule>
  </conditionalFormatting>
  <conditionalFormatting sqref="G98">
    <cfRule type="cellIs" dxfId="3636" priority="628" operator="equal">
      <formula>"X"</formula>
    </cfRule>
  </conditionalFormatting>
  <conditionalFormatting sqref="M98">
    <cfRule type="cellIs" dxfId="3635" priority="627" operator="equal">
      <formula>"X"</formula>
    </cfRule>
  </conditionalFormatting>
  <conditionalFormatting sqref="S98">
    <cfRule type="cellIs" dxfId="3634" priority="626" operator="equal">
      <formula>"X"</formula>
    </cfRule>
  </conditionalFormatting>
  <conditionalFormatting sqref="V98">
    <cfRule type="cellIs" dxfId="3633" priority="625" operator="equal">
      <formula>"X"</formula>
    </cfRule>
  </conditionalFormatting>
  <conditionalFormatting sqref="G85">
    <cfRule type="cellIs" dxfId="3632" priority="621" operator="equal">
      <formula>"X"</formula>
    </cfRule>
  </conditionalFormatting>
  <conditionalFormatting sqref="M85">
    <cfRule type="cellIs" dxfId="3631" priority="620" operator="equal">
      <formula>"X"</formula>
    </cfRule>
  </conditionalFormatting>
  <conditionalFormatting sqref="S85">
    <cfRule type="cellIs" dxfId="3630" priority="619" operator="equal">
      <formula>"X"</formula>
    </cfRule>
  </conditionalFormatting>
  <conditionalFormatting sqref="V85">
    <cfRule type="cellIs" dxfId="3629" priority="618" operator="equal">
      <formula>"X"</formula>
    </cfRule>
  </conditionalFormatting>
  <conditionalFormatting sqref="G87">
    <cfRule type="cellIs" dxfId="3628" priority="617" operator="equal">
      <formula>"X"</formula>
    </cfRule>
  </conditionalFormatting>
  <conditionalFormatting sqref="M87">
    <cfRule type="cellIs" dxfId="3627" priority="616" operator="equal">
      <formula>"X"</formula>
    </cfRule>
  </conditionalFormatting>
  <conditionalFormatting sqref="S87">
    <cfRule type="cellIs" dxfId="3626" priority="615" operator="equal">
      <formula>"X"</formula>
    </cfRule>
  </conditionalFormatting>
  <conditionalFormatting sqref="V87">
    <cfRule type="cellIs" dxfId="3625" priority="614" operator="equal">
      <formula>"X"</formula>
    </cfRule>
  </conditionalFormatting>
  <conditionalFormatting sqref="G88">
    <cfRule type="cellIs" dxfId="3624" priority="613" operator="equal">
      <formula>"X"</formula>
    </cfRule>
  </conditionalFormatting>
  <conditionalFormatting sqref="M88">
    <cfRule type="cellIs" dxfId="3623" priority="612" operator="equal">
      <formula>"X"</formula>
    </cfRule>
  </conditionalFormatting>
  <conditionalFormatting sqref="S88">
    <cfRule type="cellIs" dxfId="3622" priority="611" operator="equal">
      <formula>"X"</formula>
    </cfRule>
  </conditionalFormatting>
  <conditionalFormatting sqref="V88">
    <cfRule type="cellIs" dxfId="3621" priority="610" operator="equal">
      <formula>"X"</formula>
    </cfRule>
  </conditionalFormatting>
  <conditionalFormatting sqref="G89">
    <cfRule type="cellIs" dxfId="3620" priority="609" operator="equal">
      <formula>"X"</formula>
    </cfRule>
  </conditionalFormatting>
  <conditionalFormatting sqref="M89">
    <cfRule type="cellIs" dxfId="3619" priority="608" operator="equal">
      <formula>"X"</formula>
    </cfRule>
  </conditionalFormatting>
  <conditionalFormatting sqref="S89">
    <cfRule type="cellIs" dxfId="3618" priority="607" operator="equal">
      <formula>"X"</formula>
    </cfRule>
  </conditionalFormatting>
  <conditionalFormatting sqref="V89">
    <cfRule type="cellIs" dxfId="3617" priority="606" operator="equal">
      <formula>"X"</formula>
    </cfRule>
  </conditionalFormatting>
  <conditionalFormatting sqref="G104">
    <cfRule type="cellIs" dxfId="3616" priority="603" operator="equal">
      <formula>"X"</formula>
    </cfRule>
  </conditionalFormatting>
  <conditionalFormatting sqref="M104">
    <cfRule type="cellIs" dxfId="3615" priority="602" operator="equal">
      <formula>"X"</formula>
    </cfRule>
  </conditionalFormatting>
  <conditionalFormatting sqref="S104">
    <cfRule type="cellIs" dxfId="3614" priority="601" operator="equal">
      <formula>"X"</formula>
    </cfRule>
  </conditionalFormatting>
  <conditionalFormatting sqref="V104">
    <cfRule type="cellIs" dxfId="3613" priority="600" operator="equal">
      <formula>"X"</formula>
    </cfRule>
  </conditionalFormatting>
  <conditionalFormatting sqref="G105">
    <cfRule type="cellIs" dxfId="3612" priority="595" operator="equal">
      <formula>"X"</formula>
    </cfRule>
  </conditionalFormatting>
  <conditionalFormatting sqref="M105">
    <cfRule type="cellIs" dxfId="3611" priority="594" operator="equal">
      <formula>"X"</formula>
    </cfRule>
  </conditionalFormatting>
  <conditionalFormatting sqref="S105">
    <cfRule type="cellIs" dxfId="3610" priority="593" operator="equal">
      <formula>"X"</formula>
    </cfRule>
  </conditionalFormatting>
  <conditionalFormatting sqref="V105">
    <cfRule type="cellIs" dxfId="3609" priority="592" operator="equal">
      <formula>"X"</formula>
    </cfRule>
  </conditionalFormatting>
  <conditionalFormatting sqref="G114">
    <cfRule type="cellIs" dxfId="3608" priority="523" operator="equal">
      <formula>"X"</formula>
    </cfRule>
  </conditionalFormatting>
  <conditionalFormatting sqref="M114">
    <cfRule type="cellIs" dxfId="3607" priority="522" operator="equal">
      <formula>"X"</formula>
    </cfRule>
  </conditionalFormatting>
  <conditionalFormatting sqref="S114">
    <cfRule type="cellIs" dxfId="3606" priority="521" operator="equal">
      <formula>"X"</formula>
    </cfRule>
  </conditionalFormatting>
  <conditionalFormatting sqref="V114">
    <cfRule type="cellIs" dxfId="3605" priority="520" operator="equal">
      <formula>"X"</formula>
    </cfRule>
  </conditionalFormatting>
  <conditionalFormatting sqref="G106">
    <cfRule type="cellIs" dxfId="3604" priority="587" operator="equal">
      <formula>"X"</formula>
    </cfRule>
  </conditionalFormatting>
  <conditionalFormatting sqref="M106">
    <cfRule type="cellIs" dxfId="3603" priority="586" operator="equal">
      <formula>"X"</formula>
    </cfRule>
  </conditionalFormatting>
  <conditionalFormatting sqref="S106">
    <cfRule type="cellIs" dxfId="3602" priority="585" operator="equal">
      <formula>"X"</formula>
    </cfRule>
  </conditionalFormatting>
  <conditionalFormatting sqref="V106">
    <cfRule type="cellIs" dxfId="3601" priority="584" operator="equal">
      <formula>"X"</formula>
    </cfRule>
  </conditionalFormatting>
  <conditionalFormatting sqref="G107">
    <cfRule type="cellIs" dxfId="3600" priority="579" operator="equal">
      <formula>"X"</formula>
    </cfRule>
  </conditionalFormatting>
  <conditionalFormatting sqref="M107">
    <cfRule type="cellIs" dxfId="3599" priority="578" operator="equal">
      <formula>"X"</formula>
    </cfRule>
  </conditionalFormatting>
  <conditionalFormatting sqref="S107">
    <cfRule type="cellIs" dxfId="3598" priority="577" operator="equal">
      <formula>"X"</formula>
    </cfRule>
  </conditionalFormatting>
  <conditionalFormatting sqref="V107">
    <cfRule type="cellIs" dxfId="3597" priority="576" operator="equal">
      <formula>"X"</formula>
    </cfRule>
  </conditionalFormatting>
  <conditionalFormatting sqref="G108">
    <cfRule type="cellIs" dxfId="3596" priority="571" operator="equal">
      <formula>"X"</formula>
    </cfRule>
  </conditionalFormatting>
  <conditionalFormatting sqref="M108">
    <cfRule type="cellIs" dxfId="3595" priority="570" operator="equal">
      <formula>"X"</formula>
    </cfRule>
  </conditionalFormatting>
  <conditionalFormatting sqref="S108">
    <cfRule type="cellIs" dxfId="3594" priority="569" operator="equal">
      <formula>"X"</formula>
    </cfRule>
  </conditionalFormatting>
  <conditionalFormatting sqref="V108">
    <cfRule type="cellIs" dxfId="3593" priority="568" operator="equal">
      <formula>"X"</formula>
    </cfRule>
  </conditionalFormatting>
  <conditionalFormatting sqref="G109">
    <cfRule type="cellIs" dxfId="3592" priority="563" operator="equal">
      <formula>"X"</formula>
    </cfRule>
  </conditionalFormatting>
  <conditionalFormatting sqref="M109">
    <cfRule type="cellIs" dxfId="3591" priority="562" operator="equal">
      <formula>"X"</formula>
    </cfRule>
  </conditionalFormatting>
  <conditionalFormatting sqref="S109">
    <cfRule type="cellIs" dxfId="3590" priority="561" operator="equal">
      <formula>"X"</formula>
    </cfRule>
  </conditionalFormatting>
  <conditionalFormatting sqref="V109">
    <cfRule type="cellIs" dxfId="3589" priority="560" operator="equal">
      <formula>"X"</formula>
    </cfRule>
  </conditionalFormatting>
  <conditionalFormatting sqref="G110">
    <cfRule type="cellIs" dxfId="3588" priority="555" operator="equal">
      <formula>"X"</formula>
    </cfRule>
  </conditionalFormatting>
  <conditionalFormatting sqref="M110">
    <cfRule type="cellIs" dxfId="3587" priority="554" operator="equal">
      <formula>"X"</formula>
    </cfRule>
  </conditionalFormatting>
  <conditionalFormatting sqref="S110">
    <cfRule type="cellIs" dxfId="3586" priority="553" operator="equal">
      <formula>"X"</formula>
    </cfRule>
  </conditionalFormatting>
  <conditionalFormatting sqref="V110">
    <cfRule type="cellIs" dxfId="3585" priority="552" operator="equal">
      <formula>"X"</formula>
    </cfRule>
  </conditionalFormatting>
  <conditionalFormatting sqref="G111">
    <cfRule type="cellIs" dxfId="3584" priority="547" operator="equal">
      <formula>"X"</formula>
    </cfRule>
  </conditionalFormatting>
  <conditionalFormatting sqref="M111">
    <cfRule type="cellIs" dxfId="3583" priority="546" operator="equal">
      <formula>"X"</formula>
    </cfRule>
  </conditionalFormatting>
  <conditionalFormatting sqref="S111">
    <cfRule type="cellIs" dxfId="3582" priority="545" operator="equal">
      <formula>"X"</formula>
    </cfRule>
  </conditionalFormatting>
  <conditionalFormatting sqref="V111">
    <cfRule type="cellIs" dxfId="3581" priority="544" operator="equal">
      <formula>"X"</formula>
    </cfRule>
  </conditionalFormatting>
  <conditionalFormatting sqref="G112">
    <cfRule type="cellIs" dxfId="3580" priority="539" operator="equal">
      <formula>"X"</formula>
    </cfRule>
  </conditionalFormatting>
  <conditionalFormatting sqref="M112">
    <cfRule type="cellIs" dxfId="3579" priority="538" operator="equal">
      <formula>"X"</formula>
    </cfRule>
  </conditionalFormatting>
  <conditionalFormatting sqref="S112">
    <cfRule type="cellIs" dxfId="3578" priority="537" operator="equal">
      <formula>"X"</formula>
    </cfRule>
  </conditionalFormatting>
  <conditionalFormatting sqref="V112">
    <cfRule type="cellIs" dxfId="3577" priority="536" operator="equal">
      <formula>"X"</formula>
    </cfRule>
  </conditionalFormatting>
  <conditionalFormatting sqref="G113">
    <cfRule type="cellIs" dxfId="3576" priority="531" operator="equal">
      <formula>"X"</formula>
    </cfRule>
  </conditionalFormatting>
  <conditionalFormatting sqref="M113">
    <cfRule type="cellIs" dxfId="3575" priority="530" operator="equal">
      <formula>"X"</formula>
    </cfRule>
  </conditionalFormatting>
  <conditionalFormatting sqref="S113">
    <cfRule type="cellIs" dxfId="3574" priority="529" operator="equal">
      <formula>"X"</formula>
    </cfRule>
  </conditionalFormatting>
  <conditionalFormatting sqref="V113">
    <cfRule type="cellIs" dxfId="3573" priority="528" operator="equal">
      <formula>"X"</formula>
    </cfRule>
  </conditionalFormatting>
  <conditionalFormatting sqref="M133">
    <cfRule type="cellIs" dxfId="3572" priority="452" operator="equal">
      <formula>"X"</formula>
    </cfRule>
  </conditionalFormatting>
  <conditionalFormatting sqref="V133">
    <cfRule type="cellIs" dxfId="3571" priority="450" operator="equal">
      <formula>"X"</formula>
    </cfRule>
  </conditionalFormatting>
  <conditionalFormatting sqref="G132">
    <cfRule type="cellIs" dxfId="3570" priority="462" operator="equal">
      <formula>"X"</formula>
    </cfRule>
  </conditionalFormatting>
  <conditionalFormatting sqref="S132">
    <cfRule type="cellIs" dxfId="3569" priority="460" operator="equal">
      <formula>"X"</formula>
    </cfRule>
  </conditionalFormatting>
  <conditionalFormatting sqref="M132">
    <cfRule type="cellIs" dxfId="3568" priority="461" operator="equal">
      <formula>"X"</formula>
    </cfRule>
  </conditionalFormatting>
  <conditionalFormatting sqref="V132">
    <cfRule type="cellIs" dxfId="3567" priority="459" operator="equal">
      <formula>"X"</formula>
    </cfRule>
  </conditionalFormatting>
  <conditionalFormatting sqref="G131">
    <cfRule type="cellIs" dxfId="3566" priority="471" operator="equal">
      <formula>"X"</formula>
    </cfRule>
  </conditionalFormatting>
  <conditionalFormatting sqref="M131">
    <cfRule type="cellIs" dxfId="3565" priority="470" operator="equal">
      <formula>"X"</formula>
    </cfRule>
  </conditionalFormatting>
  <conditionalFormatting sqref="G120">
    <cfRule type="cellIs" dxfId="3564" priority="515" operator="equal">
      <formula>"X"</formula>
    </cfRule>
  </conditionalFormatting>
  <conditionalFormatting sqref="M120">
    <cfRule type="cellIs" dxfId="3563" priority="514" operator="equal">
      <formula>"X"</formula>
    </cfRule>
  </conditionalFormatting>
  <conditionalFormatting sqref="S120">
    <cfRule type="cellIs" dxfId="3562" priority="513" operator="equal">
      <formula>"X"</formula>
    </cfRule>
  </conditionalFormatting>
  <conditionalFormatting sqref="V120">
    <cfRule type="cellIs" dxfId="3561" priority="512" operator="equal">
      <formula>"X"</formula>
    </cfRule>
  </conditionalFormatting>
  <conditionalFormatting sqref="G121">
    <cfRule type="cellIs" dxfId="3560" priority="507" operator="equal">
      <formula>"X"</formula>
    </cfRule>
  </conditionalFormatting>
  <conditionalFormatting sqref="M121">
    <cfRule type="cellIs" dxfId="3559" priority="506" operator="equal">
      <formula>"X"</formula>
    </cfRule>
  </conditionalFormatting>
  <conditionalFormatting sqref="S121">
    <cfRule type="cellIs" dxfId="3558" priority="505" operator="equal">
      <formula>"X"</formula>
    </cfRule>
  </conditionalFormatting>
  <conditionalFormatting sqref="V121">
    <cfRule type="cellIs" dxfId="3557" priority="504" operator="equal">
      <formula>"X"</formula>
    </cfRule>
  </conditionalFormatting>
  <conditionalFormatting sqref="F122">
    <cfRule type="containsText" dxfId="3556" priority="500" stopIfTrue="1" operator="containsText" text="X">
      <formula>NOT(ISERROR(SEARCH("X",F122)))</formula>
    </cfRule>
  </conditionalFormatting>
  <conditionalFormatting sqref="G122">
    <cfRule type="cellIs" dxfId="3555" priority="498" operator="equal">
      <formula>"X"</formula>
    </cfRule>
  </conditionalFormatting>
  <conditionalFormatting sqref="M122">
    <cfRule type="cellIs" dxfId="3554" priority="497" operator="equal">
      <formula>"X"</formula>
    </cfRule>
  </conditionalFormatting>
  <conditionalFormatting sqref="S122">
    <cfRule type="cellIs" dxfId="3553" priority="496" operator="equal">
      <formula>"X"</formula>
    </cfRule>
  </conditionalFormatting>
  <conditionalFormatting sqref="V122">
    <cfRule type="cellIs" dxfId="3552" priority="495" operator="equal">
      <formula>"X"</formula>
    </cfRule>
  </conditionalFormatting>
  <conditionalFormatting sqref="F123">
    <cfRule type="containsText" dxfId="3551" priority="491" stopIfTrue="1" operator="containsText" text="X">
      <formula>NOT(ISERROR(SEARCH("X",F123)))</formula>
    </cfRule>
  </conditionalFormatting>
  <conditionalFormatting sqref="G123">
    <cfRule type="cellIs" dxfId="3550" priority="489" operator="equal">
      <formula>"X"</formula>
    </cfRule>
  </conditionalFormatting>
  <conditionalFormatting sqref="M123">
    <cfRule type="cellIs" dxfId="3549" priority="488" operator="equal">
      <formula>"X"</formula>
    </cfRule>
  </conditionalFormatting>
  <conditionalFormatting sqref="S123">
    <cfRule type="cellIs" dxfId="3548" priority="487" operator="equal">
      <formula>"X"</formula>
    </cfRule>
  </conditionalFormatting>
  <conditionalFormatting sqref="V123">
    <cfRule type="cellIs" dxfId="3547" priority="486" operator="equal">
      <formula>"X"</formula>
    </cfRule>
  </conditionalFormatting>
  <conditionalFormatting sqref="F124">
    <cfRule type="containsText" dxfId="3546" priority="482" stopIfTrue="1" operator="containsText" text="X">
      <formula>NOT(ISERROR(SEARCH("X",F124)))</formula>
    </cfRule>
  </conditionalFormatting>
  <conditionalFormatting sqref="G124">
    <cfRule type="cellIs" dxfId="3545" priority="480" operator="equal">
      <formula>"X"</formula>
    </cfRule>
  </conditionalFormatting>
  <conditionalFormatting sqref="M124">
    <cfRule type="cellIs" dxfId="3544" priority="479" operator="equal">
      <formula>"X"</formula>
    </cfRule>
  </conditionalFormatting>
  <conditionalFormatting sqref="S124">
    <cfRule type="cellIs" dxfId="3543" priority="478" operator="equal">
      <formula>"X"</formula>
    </cfRule>
  </conditionalFormatting>
  <conditionalFormatting sqref="V124">
    <cfRule type="cellIs" dxfId="3542" priority="477" operator="equal">
      <formula>"X"</formula>
    </cfRule>
  </conditionalFormatting>
  <conditionalFormatting sqref="F131">
    <cfRule type="containsText" dxfId="3541" priority="473" stopIfTrue="1" operator="containsText" text="X">
      <formula>NOT(ISERROR(SEARCH("X",F131)))</formula>
    </cfRule>
  </conditionalFormatting>
  <conditionalFormatting sqref="S131">
    <cfRule type="cellIs" dxfId="3540" priority="469" operator="equal">
      <formula>"X"</formula>
    </cfRule>
  </conditionalFormatting>
  <conditionalFormatting sqref="V131">
    <cfRule type="cellIs" dxfId="3539" priority="468" operator="equal">
      <formula>"X"</formula>
    </cfRule>
  </conditionalFormatting>
  <conditionalFormatting sqref="F132">
    <cfRule type="containsText" dxfId="3538" priority="464" stopIfTrue="1" operator="containsText" text="X">
      <formula>NOT(ISERROR(SEARCH("X",F132)))</formula>
    </cfRule>
  </conditionalFormatting>
  <conditionalFormatting sqref="F133">
    <cfRule type="containsText" dxfId="3537" priority="455" stopIfTrue="1" operator="containsText" text="X">
      <formula>NOT(ISERROR(SEARCH("X",F133)))</formula>
    </cfRule>
  </conditionalFormatting>
  <conditionalFormatting sqref="G133">
    <cfRule type="cellIs" dxfId="3536" priority="453" operator="equal">
      <formula>"X"</formula>
    </cfRule>
  </conditionalFormatting>
  <conditionalFormatting sqref="S133">
    <cfRule type="cellIs" dxfId="3535" priority="451" operator="equal">
      <formula>"X"</formula>
    </cfRule>
  </conditionalFormatting>
  <conditionalFormatting sqref="F134">
    <cfRule type="containsText" dxfId="3534" priority="446" stopIfTrue="1" operator="containsText" text="X">
      <formula>NOT(ISERROR(SEARCH("X",F134)))</formula>
    </cfRule>
  </conditionalFormatting>
  <conditionalFormatting sqref="G134">
    <cfRule type="cellIs" dxfId="3533" priority="445" operator="equal">
      <formula>"X"</formula>
    </cfRule>
  </conditionalFormatting>
  <conditionalFormatting sqref="M134">
    <cfRule type="cellIs" dxfId="3532" priority="444" operator="equal">
      <formula>"X"</formula>
    </cfRule>
  </conditionalFormatting>
  <conditionalFormatting sqref="F136">
    <cfRule type="containsText" dxfId="3531" priority="443" stopIfTrue="1" operator="containsText" text="X">
      <formula>NOT(ISERROR(SEARCH("X",F136)))</formula>
    </cfRule>
  </conditionalFormatting>
  <conditionalFormatting sqref="G136">
    <cfRule type="cellIs" dxfId="3530" priority="442" operator="equal">
      <formula>"X"</formula>
    </cfRule>
  </conditionalFormatting>
  <conditionalFormatting sqref="M136">
    <cfRule type="cellIs" dxfId="3529" priority="441" operator="equal">
      <formula>"X"</formula>
    </cfRule>
  </conditionalFormatting>
  <conditionalFormatting sqref="F138">
    <cfRule type="containsText" dxfId="3528" priority="440" stopIfTrue="1" operator="containsText" text="X">
      <formula>NOT(ISERROR(SEARCH("X",F138)))</formula>
    </cfRule>
  </conditionalFormatting>
  <conditionalFormatting sqref="G138">
    <cfRule type="cellIs" dxfId="3527" priority="438" operator="equal">
      <formula>"X"</formula>
    </cfRule>
  </conditionalFormatting>
  <conditionalFormatting sqref="M138">
    <cfRule type="cellIs" dxfId="3526" priority="437" operator="equal">
      <formula>"X"</formula>
    </cfRule>
  </conditionalFormatting>
  <conditionalFormatting sqref="S138">
    <cfRule type="cellIs" dxfId="3525" priority="436" operator="equal">
      <formula>"X"</formula>
    </cfRule>
  </conditionalFormatting>
  <conditionalFormatting sqref="V138">
    <cfRule type="cellIs" dxfId="3524" priority="435" operator="equal">
      <formula>"X"</formula>
    </cfRule>
  </conditionalFormatting>
  <conditionalFormatting sqref="F139">
    <cfRule type="containsText" dxfId="3523" priority="431" stopIfTrue="1" operator="containsText" text="X">
      <formula>NOT(ISERROR(SEARCH("X",F139)))</formula>
    </cfRule>
  </conditionalFormatting>
  <conditionalFormatting sqref="G139">
    <cfRule type="cellIs" dxfId="3522" priority="429" operator="equal">
      <formula>"X"</formula>
    </cfRule>
  </conditionalFormatting>
  <conditionalFormatting sqref="M139">
    <cfRule type="cellIs" dxfId="3521" priority="428" operator="equal">
      <formula>"X"</formula>
    </cfRule>
  </conditionalFormatting>
  <conditionalFormatting sqref="S139">
    <cfRule type="cellIs" dxfId="3520" priority="427" operator="equal">
      <formula>"X"</formula>
    </cfRule>
  </conditionalFormatting>
  <conditionalFormatting sqref="V139">
    <cfRule type="cellIs" dxfId="3519" priority="426" operator="equal">
      <formula>"X"</formula>
    </cfRule>
  </conditionalFormatting>
  <conditionalFormatting sqref="F140">
    <cfRule type="containsText" dxfId="3518" priority="422" stopIfTrue="1" operator="containsText" text="X">
      <formula>NOT(ISERROR(SEARCH("X",F140)))</formula>
    </cfRule>
  </conditionalFormatting>
  <conditionalFormatting sqref="G140">
    <cfRule type="cellIs" dxfId="3517" priority="420" operator="equal">
      <formula>"X"</formula>
    </cfRule>
  </conditionalFormatting>
  <conditionalFormatting sqref="M140">
    <cfRule type="cellIs" dxfId="3516" priority="419" operator="equal">
      <formula>"X"</formula>
    </cfRule>
  </conditionalFormatting>
  <conditionalFormatting sqref="S140">
    <cfRule type="cellIs" dxfId="3515" priority="418" operator="equal">
      <formula>"X"</formula>
    </cfRule>
  </conditionalFormatting>
  <conditionalFormatting sqref="V140">
    <cfRule type="cellIs" dxfId="3514" priority="417" operator="equal">
      <formula>"X"</formula>
    </cfRule>
  </conditionalFormatting>
  <conditionalFormatting sqref="G146">
    <cfRule type="cellIs" dxfId="3513" priority="412" operator="equal">
      <formula>"X"</formula>
    </cfRule>
  </conditionalFormatting>
  <conditionalFormatting sqref="M146">
    <cfRule type="cellIs" dxfId="3512" priority="411" operator="equal">
      <formula>"X"</formula>
    </cfRule>
  </conditionalFormatting>
  <conditionalFormatting sqref="S146">
    <cfRule type="cellIs" dxfId="3511" priority="410" operator="equal">
      <formula>"X"</formula>
    </cfRule>
  </conditionalFormatting>
  <conditionalFormatting sqref="V146">
    <cfRule type="cellIs" dxfId="3510" priority="409" operator="equal">
      <formula>"X"</formula>
    </cfRule>
  </conditionalFormatting>
  <conditionalFormatting sqref="F147">
    <cfRule type="containsText" dxfId="3509" priority="405" stopIfTrue="1" operator="containsText" text="X">
      <formula>NOT(ISERROR(SEARCH("X",F147)))</formula>
    </cfRule>
  </conditionalFormatting>
  <conditionalFormatting sqref="G147">
    <cfRule type="cellIs" dxfId="3508" priority="403" operator="equal">
      <formula>"X"</formula>
    </cfRule>
  </conditionalFormatting>
  <conditionalFormatting sqref="M147">
    <cfRule type="cellIs" dxfId="3507" priority="402" operator="equal">
      <formula>"X"</formula>
    </cfRule>
  </conditionalFormatting>
  <conditionalFormatting sqref="S147">
    <cfRule type="cellIs" dxfId="3506" priority="401" operator="equal">
      <formula>"X"</formula>
    </cfRule>
  </conditionalFormatting>
  <conditionalFormatting sqref="V147">
    <cfRule type="cellIs" dxfId="3505" priority="400" operator="equal">
      <formula>"X"</formula>
    </cfRule>
  </conditionalFormatting>
  <conditionalFormatting sqref="M148">
    <cfRule type="cellIs" dxfId="3504" priority="396" operator="equal">
      <formula>"X"</formula>
    </cfRule>
  </conditionalFormatting>
  <conditionalFormatting sqref="S149">
    <cfRule type="cellIs" dxfId="3503" priority="395" operator="equal">
      <formula>"X"</formula>
    </cfRule>
  </conditionalFormatting>
  <conditionalFormatting sqref="V149">
    <cfRule type="cellIs" dxfId="3502" priority="394" operator="equal">
      <formula>"X"</formula>
    </cfRule>
  </conditionalFormatting>
  <conditionalFormatting sqref="G150">
    <cfRule type="cellIs" dxfId="3501" priority="392" operator="equal">
      <formula>"X"</formula>
    </cfRule>
  </conditionalFormatting>
  <conditionalFormatting sqref="M150">
    <cfRule type="cellIs" dxfId="3500" priority="391" operator="equal">
      <formula>"X"</formula>
    </cfRule>
  </conditionalFormatting>
  <conditionalFormatting sqref="S150">
    <cfRule type="cellIs" dxfId="3499" priority="390" operator="equal">
      <formula>"X"</formula>
    </cfRule>
  </conditionalFormatting>
  <conditionalFormatting sqref="V150">
    <cfRule type="cellIs" dxfId="3498" priority="389" operator="equal">
      <formula>"X"</formula>
    </cfRule>
  </conditionalFormatting>
  <conditionalFormatting sqref="G50">
    <cfRule type="cellIs" dxfId="3497" priority="385" operator="equal">
      <formula>"X"</formula>
    </cfRule>
  </conditionalFormatting>
  <conditionalFormatting sqref="F94">
    <cfRule type="containsText" dxfId="3496" priority="384" stopIfTrue="1" operator="containsText" text="X">
      <formula>NOT(ISERROR(SEARCH("X",F94)))</formula>
    </cfRule>
  </conditionalFormatting>
  <conditionalFormatting sqref="F91">
    <cfRule type="containsText" dxfId="3495" priority="383" stopIfTrue="1" operator="containsText" text="X">
      <formula>NOT(ISERROR(SEARCH("X",F91)))</formula>
    </cfRule>
  </conditionalFormatting>
  <conditionalFormatting sqref="G94">
    <cfRule type="cellIs" dxfId="3494" priority="373" operator="equal">
      <formula>"X"</formula>
    </cfRule>
  </conditionalFormatting>
  <conditionalFormatting sqref="M91">
    <cfRule type="cellIs" dxfId="3493" priority="378" operator="equal">
      <formula>"X"</formula>
    </cfRule>
  </conditionalFormatting>
  <conditionalFormatting sqref="S91">
    <cfRule type="cellIs" dxfId="3492" priority="377" operator="equal">
      <formula>"X"</formula>
    </cfRule>
  </conditionalFormatting>
  <conditionalFormatting sqref="V91">
    <cfRule type="cellIs" dxfId="3491" priority="376" operator="equal">
      <formula>"X"</formula>
    </cfRule>
  </conditionalFormatting>
  <conditionalFormatting sqref="M94">
    <cfRule type="cellIs" dxfId="3490" priority="372" operator="equal">
      <formula>"X"</formula>
    </cfRule>
  </conditionalFormatting>
  <conditionalFormatting sqref="S94">
    <cfRule type="cellIs" dxfId="3489" priority="371" operator="equal">
      <formula>"X"</formula>
    </cfRule>
  </conditionalFormatting>
  <conditionalFormatting sqref="V94">
    <cfRule type="cellIs" dxfId="3488" priority="370" operator="equal">
      <formula>"X"</formula>
    </cfRule>
  </conditionalFormatting>
  <conditionalFormatting sqref="G91">
    <cfRule type="cellIs" dxfId="3487" priority="367" operator="equal">
      <formula>"X"</formula>
    </cfRule>
  </conditionalFormatting>
  <conditionalFormatting sqref="F125">
    <cfRule type="containsText" dxfId="3486" priority="366" stopIfTrue="1" operator="containsText" text="X">
      <formula>NOT(ISERROR(SEARCH("X",F125)))</formula>
    </cfRule>
  </conditionalFormatting>
  <conditionalFormatting sqref="G125">
    <cfRule type="cellIs" dxfId="3485" priority="365" operator="equal">
      <formula>"X"</formula>
    </cfRule>
  </conditionalFormatting>
  <conditionalFormatting sqref="M125">
    <cfRule type="cellIs" dxfId="3484" priority="364" operator="equal">
      <formula>"X"</formula>
    </cfRule>
  </conditionalFormatting>
  <conditionalFormatting sqref="S125">
    <cfRule type="cellIs" dxfId="3483" priority="363" operator="equal">
      <formula>"X"</formula>
    </cfRule>
  </conditionalFormatting>
  <conditionalFormatting sqref="V125">
    <cfRule type="cellIs" dxfId="3482" priority="362" operator="equal">
      <formula>"X"</formula>
    </cfRule>
  </conditionalFormatting>
  <conditionalFormatting sqref="S134">
    <cfRule type="cellIs" dxfId="3481" priority="358" operator="equal">
      <formula>"X"</formula>
    </cfRule>
  </conditionalFormatting>
  <conditionalFormatting sqref="S136">
    <cfRule type="cellIs" dxfId="3480" priority="357" operator="equal">
      <formula>"X"</formula>
    </cfRule>
  </conditionalFormatting>
  <conditionalFormatting sqref="V134">
    <cfRule type="cellIs" dxfId="3479" priority="356" operator="equal">
      <formula>"X"</formula>
    </cfRule>
  </conditionalFormatting>
  <conditionalFormatting sqref="V136">
    <cfRule type="cellIs" dxfId="3478" priority="355" operator="equal">
      <formula>"X"</formula>
    </cfRule>
  </conditionalFormatting>
  <conditionalFormatting sqref="F11">
    <cfRule type="cellIs" dxfId="3477" priority="346" operator="equal">
      <formula>"X"</formula>
    </cfRule>
  </conditionalFormatting>
  <conditionalFormatting sqref="F12">
    <cfRule type="cellIs" dxfId="3476" priority="345" operator="equal">
      <formula>"x"</formula>
    </cfRule>
  </conditionalFormatting>
  <conditionalFormatting sqref="F13">
    <cfRule type="cellIs" dxfId="3475" priority="344" operator="equal">
      <formula>"x"</formula>
    </cfRule>
  </conditionalFormatting>
  <conditionalFormatting sqref="F15:F17">
    <cfRule type="containsText" dxfId="3474" priority="343" stopIfTrue="1" operator="containsText" text="X">
      <formula>NOT(ISERROR(SEARCH("X",F15)))</formula>
    </cfRule>
  </conditionalFormatting>
  <conditionalFormatting sqref="F148">
    <cfRule type="containsText" dxfId="3473" priority="342" stopIfTrue="1" operator="containsText" text="X">
      <formula>NOT(ISERROR(SEARCH("X",F148)))</formula>
    </cfRule>
  </conditionalFormatting>
  <conditionalFormatting sqref="F149">
    <cfRule type="containsText" dxfId="3472" priority="341" stopIfTrue="1" operator="containsText" text="X">
      <formula>NOT(ISERROR(SEARCH("X",F149)))</formula>
    </cfRule>
  </conditionalFormatting>
  <conditionalFormatting sqref="F150">
    <cfRule type="containsText" dxfId="3471" priority="340" stopIfTrue="1" operator="containsText" text="X">
      <formula>NOT(ISERROR(SEARCH("X",F150)))</formula>
    </cfRule>
  </conditionalFormatting>
  <conditionalFormatting sqref="F156">
    <cfRule type="containsText" dxfId="3470" priority="339" stopIfTrue="1" operator="containsText" text="X">
      <formula>NOT(ISERROR(SEARCH("X",F156)))</formula>
    </cfRule>
  </conditionalFormatting>
  <conditionalFormatting sqref="F157">
    <cfRule type="containsText" dxfId="3469" priority="338" stopIfTrue="1" operator="containsText" text="X">
      <formula>NOT(ISERROR(SEARCH("X",F157)))</formula>
    </cfRule>
  </conditionalFormatting>
  <conditionalFormatting sqref="G7:I7 S7:X7 M7:O7">
    <cfRule type="cellIs" dxfId="3468" priority="337" operator="equal">
      <formula>0</formula>
    </cfRule>
  </conditionalFormatting>
  <conditionalFormatting sqref="Y111">
    <cfRule type="cellIs" dxfId="3467" priority="287" operator="equal">
      <formula>"X"</formula>
    </cfRule>
  </conditionalFormatting>
  <conditionalFormatting sqref="Y89">
    <cfRule type="cellIs" dxfId="3466" priority="295" operator="equal">
      <formula>"X"</formula>
    </cfRule>
  </conditionalFormatting>
  <conditionalFormatting sqref="Y136">
    <cfRule type="cellIs" dxfId="3465" priority="264" operator="equal">
      <formula>"X"</formula>
    </cfRule>
  </conditionalFormatting>
  <conditionalFormatting sqref="Y124">
    <cfRule type="cellIs" dxfId="3464" priority="279" operator="equal">
      <formula>"X"</formula>
    </cfRule>
  </conditionalFormatting>
  <conditionalFormatting sqref="Y45">
    <cfRule type="cellIs" dxfId="3463" priority="325" operator="equal">
      <formula>"X"</formula>
    </cfRule>
  </conditionalFormatting>
  <conditionalFormatting sqref="Y29">
    <cfRule type="cellIs" dxfId="3462" priority="336" operator="equal">
      <formula>"X"</formula>
    </cfRule>
  </conditionalFormatting>
  <conditionalFormatting sqref="Y30">
    <cfRule type="cellIs" dxfId="3461" priority="335" operator="equal">
      <formula>"X"</formula>
    </cfRule>
  </conditionalFormatting>
  <conditionalFormatting sqref="Y31">
    <cfRule type="cellIs" dxfId="3460" priority="334" operator="equal">
      <formula>"X"</formula>
    </cfRule>
  </conditionalFormatting>
  <conditionalFormatting sqref="Y32">
    <cfRule type="cellIs" dxfId="3459" priority="333" operator="equal">
      <formula>"X"</formula>
    </cfRule>
  </conditionalFormatting>
  <conditionalFormatting sqref="Y33">
    <cfRule type="cellIs" dxfId="3458" priority="332" operator="equal">
      <formula>"X"</formula>
    </cfRule>
  </conditionalFormatting>
  <conditionalFormatting sqref="Y34">
    <cfRule type="cellIs" dxfId="3457" priority="331" operator="equal">
      <formula>"X"</formula>
    </cfRule>
  </conditionalFormatting>
  <conditionalFormatting sqref="Y35">
    <cfRule type="cellIs" dxfId="3456" priority="330" operator="equal">
      <formula>"X"</formula>
    </cfRule>
  </conditionalFormatting>
  <conditionalFormatting sqref="Y36">
    <cfRule type="cellIs" dxfId="3455" priority="329" operator="equal">
      <formula>"X"</formula>
    </cfRule>
  </conditionalFormatting>
  <conditionalFormatting sqref="Y37">
    <cfRule type="cellIs" dxfId="3454" priority="328" operator="equal">
      <formula>"X"</formula>
    </cfRule>
  </conditionalFormatting>
  <conditionalFormatting sqref="Y38">
    <cfRule type="cellIs" dxfId="3453" priority="327" operator="equal">
      <formula>"X"</formula>
    </cfRule>
  </conditionalFormatting>
  <conditionalFormatting sqref="Y39">
    <cfRule type="cellIs" dxfId="3452" priority="326" operator="equal">
      <formula>"X"</formula>
    </cfRule>
  </conditionalFormatting>
  <conditionalFormatting sqref="Y46">
    <cfRule type="cellIs" dxfId="3451" priority="324" operator="equal">
      <formula>"X"</formula>
    </cfRule>
  </conditionalFormatting>
  <conditionalFormatting sqref="Y47">
    <cfRule type="cellIs" dxfId="3450" priority="323" operator="equal">
      <formula>"X"</formula>
    </cfRule>
  </conditionalFormatting>
  <conditionalFormatting sqref="Y48">
    <cfRule type="cellIs" dxfId="3449" priority="322" operator="equal">
      <formula>"X"</formula>
    </cfRule>
  </conditionalFormatting>
  <conditionalFormatting sqref="Y49">
    <cfRule type="cellIs" dxfId="3448" priority="321" operator="equal">
      <formula>"X"</formula>
    </cfRule>
  </conditionalFormatting>
  <conditionalFormatting sqref="Y50">
    <cfRule type="cellIs" dxfId="3447" priority="320" operator="equal">
      <formula>"X"</formula>
    </cfRule>
  </conditionalFormatting>
  <conditionalFormatting sqref="Y53">
    <cfRule type="cellIs" dxfId="3446" priority="319" operator="equal">
      <formula>"X"</formula>
    </cfRule>
  </conditionalFormatting>
  <conditionalFormatting sqref="Y56">
    <cfRule type="cellIs" dxfId="3445" priority="318" operator="equal">
      <formula>"X"</formula>
    </cfRule>
  </conditionalFormatting>
  <conditionalFormatting sqref="Y57">
    <cfRule type="cellIs" dxfId="3444" priority="317" operator="equal">
      <formula>"X"</formula>
    </cfRule>
  </conditionalFormatting>
  <conditionalFormatting sqref="Y63">
    <cfRule type="cellIs" dxfId="3443" priority="316" operator="equal">
      <formula>"X"</formula>
    </cfRule>
  </conditionalFormatting>
  <conditionalFormatting sqref="Y64">
    <cfRule type="cellIs" dxfId="3442" priority="315" operator="equal">
      <formula>"X"</formula>
    </cfRule>
  </conditionalFormatting>
  <conditionalFormatting sqref="Y65">
    <cfRule type="cellIs" dxfId="3441" priority="314" operator="equal">
      <formula>"X"</formula>
    </cfRule>
  </conditionalFormatting>
  <conditionalFormatting sqref="Y66">
    <cfRule type="cellIs" dxfId="3440" priority="313" operator="equal">
      <formula>"X"</formula>
    </cfRule>
  </conditionalFormatting>
  <conditionalFormatting sqref="Y67">
    <cfRule type="cellIs" dxfId="3439" priority="312" operator="equal">
      <formula>"X"</formula>
    </cfRule>
  </conditionalFormatting>
  <conditionalFormatting sqref="Y69">
    <cfRule type="cellIs" dxfId="3438" priority="311" operator="equal">
      <formula>"X"</formula>
    </cfRule>
  </conditionalFormatting>
  <conditionalFormatting sqref="Y70">
    <cfRule type="cellIs" dxfId="3437" priority="310" operator="equal">
      <formula>"X"</formula>
    </cfRule>
  </conditionalFormatting>
  <conditionalFormatting sqref="Y68">
    <cfRule type="cellIs" dxfId="3436" priority="309" operator="equal">
      <formula>"X"</formula>
    </cfRule>
  </conditionalFormatting>
  <conditionalFormatting sqref="Y71">
    <cfRule type="cellIs" dxfId="3435" priority="308" operator="equal">
      <formula>"X"</formula>
    </cfRule>
  </conditionalFormatting>
  <conditionalFormatting sqref="Y72">
    <cfRule type="cellIs" dxfId="3434" priority="307" operator="equal">
      <formula>"X"</formula>
    </cfRule>
  </conditionalFormatting>
  <conditionalFormatting sqref="Y73">
    <cfRule type="cellIs" dxfId="3433" priority="306" operator="equal">
      <formula>"X"</formula>
    </cfRule>
  </conditionalFormatting>
  <conditionalFormatting sqref="Y74">
    <cfRule type="cellIs" dxfId="3432" priority="305" operator="equal">
      <formula>"X"</formula>
    </cfRule>
  </conditionalFormatting>
  <conditionalFormatting sqref="Y75">
    <cfRule type="cellIs" dxfId="3431" priority="304" operator="equal">
      <formula>"X"</formula>
    </cfRule>
  </conditionalFormatting>
  <conditionalFormatting sqref="Y84">
    <cfRule type="cellIs" dxfId="3430" priority="303" operator="equal">
      <formula>"X"</formula>
    </cfRule>
  </conditionalFormatting>
  <conditionalFormatting sqref="Y86">
    <cfRule type="cellIs" dxfId="3429" priority="302" operator="equal">
      <formula>"X"</formula>
    </cfRule>
  </conditionalFormatting>
  <conditionalFormatting sqref="Y90">
    <cfRule type="cellIs" dxfId="3428" priority="301" operator="equal">
      <formula>"X"</formula>
    </cfRule>
  </conditionalFormatting>
  <conditionalFormatting sqref="Y97">
    <cfRule type="cellIs" dxfId="3427" priority="300" operator="equal">
      <formula>"X"</formula>
    </cfRule>
  </conditionalFormatting>
  <conditionalFormatting sqref="Y98">
    <cfRule type="cellIs" dxfId="3426" priority="299" operator="equal">
      <formula>"X"</formula>
    </cfRule>
  </conditionalFormatting>
  <conditionalFormatting sqref="Y85">
    <cfRule type="cellIs" dxfId="3425" priority="298" operator="equal">
      <formula>"X"</formula>
    </cfRule>
  </conditionalFormatting>
  <conditionalFormatting sqref="Y87">
    <cfRule type="cellIs" dxfId="3424" priority="297" operator="equal">
      <formula>"X"</formula>
    </cfRule>
  </conditionalFormatting>
  <conditionalFormatting sqref="Y88">
    <cfRule type="cellIs" dxfId="3423" priority="296" operator="equal">
      <formula>"X"</formula>
    </cfRule>
  </conditionalFormatting>
  <conditionalFormatting sqref="Y104">
    <cfRule type="cellIs" dxfId="3422" priority="294" operator="equal">
      <formula>"X"</formula>
    </cfRule>
  </conditionalFormatting>
  <conditionalFormatting sqref="Y105">
    <cfRule type="cellIs" dxfId="3421" priority="293" operator="equal">
      <formula>"X"</formula>
    </cfRule>
  </conditionalFormatting>
  <conditionalFormatting sqref="Y114">
    <cfRule type="cellIs" dxfId="3420" priority="284" operator="equal">
      <formula>"X"</formula>
    </cfRule>
  </conditionalFormatting>
  <conditionalFormatting sqref="Y106">
    <cfRule type="cellIs" dxfId="3419" priority="292" operator="equal">
      <formula>"X"</formula>
    </cfRule>
  </conditionalFormatting>
  <conditionalFormatting sqref="Y107">
    <cfRule type="cellIs" dxfId="3418" priority="291" operator="equal">
      <formula>"X"</formula>
    </cfRule>
  </conditionalFormatting>
  <conditionalFormatting sqref="Y108">
    <cfRule type="cellIs" dxfId="3417" priority="290" operator="equal">
      <formula>"X"</formula>
    </cfRule>
  </conditionalFormatting>
  <conditionalFormatting sqref="Y109">
    <cfRule type="cellIs" dxfId="3416" priority="289" operator="equal">
      <formula>"X"</formula>
    </cfRule>
  </conditionalFormatting>
  <conditionalFormatting sqref="Y110">
    <cfRule type="cellIs" dxfId="3415" priority="288" operator="equal">
      <formula>"X"</formula>
    </cfRule>
  </conditionalFormatting>
  <conditionalFormatting sqref="Y112">
    <cfRule type="cellIs" dxfId="3414" priority="286" operator="equal">
      <formula>"X"</formula>
    </cfRule>
  </conditionalFormatting>
  <conditionalFormatting sqref="Y113">
    <cfRule type="cellIs" dxfId="3413" priority="285" operator="equal">
      <formula>"X"</formula>
    </cfRule>
  </conditionalFormatting>
  <conditionalFormatting sqref="Y133">
    <cfRule type="cellIs" dxfId="3412" priority="276" operator="equal">
      <formula>"X"</formula>
    </cfRule>
  </conditionalFormatting>
  <conditionalFormatting sqref="Y132">
    <cfRule type="cellIs" dxfId="3411" priority="277" operator="equal">
      <formula>"X"</formula>
    </cfRule>
  </conditionalFormatting>
  <conditionalFormatting sqref="Y120">
    <cfRule type="cellIs" dxfId="3410" priority="283" operator="equal">
      <formula>"X"</formula>
    </cfRule>
  </conditionalFormatting>
  <conditionalFormatting sqref="Y121">
    <cfRule type="cellIs" dxfId="3409" priority="282" operator="equal">
      <formula>"X"</formula>
    </cfRule>
  </conditionalFormatting>
  <conditionalFormatting sqref="Y122">
    <cfRule type="cellIs" dxfId="3408" priority="281" operator="equal">
      <formula>"X"</formula>
    </cfRule>
  </conditionalFormatting>
  <conditionalFormatting sqref="Y123">
    <cfRule type="cellIs" dxfId="3407" priority="280" operator="equal">
      <formula>"X"</formula>
    </cfRule>
  </conditionalFormatting>
  <conditionalFormatting sqref="Y131">
    <cfRule type="cellIs" dxfId="3406" priority="278" operator="equal">
      <formula>"X"</formula>
    </cfRule>
  </conditionalFormatting>
  <conditionalFormatting sqref="Y138">
    <cfRule type="cellIs" dxfId="3405" priority="275" operator="equal">
      <formula>"X"</formula>
    </cfRule>
  </conditionalFormatting>
  <conditionalFormatting sqref="Y139">
    <cfRule type="cellIs" dxfId="3404" priority="274" operator="equal">
      <formula>"X"</formula>
    </cfRule>
  </conditionalFormatting>
  <conditionalFormatting sqref="Y140">
    <cfRule type="cellIs" dxfId="3403" priority="273" operator="equal">
      <formula>"X"</formula>
    </cfRule>
  </conditionalFormatting>
  <conditionalFormatting sqref="Y146">
    <cfRule type="cellIs" dxfId="3402" priority="272" operator="equal">
      <formula>"X"</formula>
    </cfRule>
  </conditionalFormatting>
  <conditionalFormatting sqref="Y147">
    <cfRule type="cellIs" dxfId="3401" priority="271" operator="equal">
      <formula>"X"</formula>
    </cfRule>
  </conditionalFormatting>
  <conditionalFormatting sqref="Y149">
    <cfRule type="cellIs" dxfId="3400" priority="270" operator="equal">
      <formula>"X"</formula>
    </cfRule>
  </conditionalFormatting>
  <conditionalFormatting sqref="Y150">
    <cfRule type="cellIs" dxfId="3399" priority="269" operator="equal">
      <formula>"X"</formula>
    </cfRule>
  </conditionalFormatting>
  <conditionalFormatting sqref="Y91">
    <cfRule type="cellIs" dxfId="3398" priority="268" operator="equal">
      <formula>"X"</formula>
    </cfRule>
  </conditionalFormatting>
  <conditionalFormatting sqref="Y94">
    <cfRule type="cellIs" dxfId="3397" priority="267" operator="equal">
      <formula>"X"</formula>
    </cfRule>
  </conditionalFormatting>
  <conditionalFormatting sqref="Y125">
    <cfRule type="cellIs" dxfId="3396" priority="266" operator="equal">
      <formula>"X"</formula>
    </cfRule>
  </conditionalFormatting>
  <conditionalFormatting sqref="Y134">
    <cfRule type="cellIs" dxfId="3395" priority="265" operator="equal">
      <formula>"X"</formula>
    </cfRule>
  </conditionalFormatting>
  <conditionalFormatting sqref="Y7:AA7">
    <cfRule type="cellIs" dxfId="3394" priority="263" operator="equal">
      <formula>0</formula>
    </cfRule>
  </conditionalFormatting>
  <conditionalFormatting sqref="P107">
    <cfRule type="cellIs" dxfId="3393" priority="214" operator="equal">
      <formula>"X"</formula>
    </cfRule>
  </conditionalFormatting>
  <conditionalFormatting sqref="P85">
    <cfRule type="cellIs" dxfId="3392" priority="221" operator="equal">
      <formula>"X"</formula>
    </cfRule>
  </conditionalFormatting>
  <conditionalFormatting sqref="P139">
    <cfRule type="cellIs" dxfId="3391" priority="195" operator="equal">
      <formula>"X"</formula>
    </cfRule>
  </conditionalFormatting>
  <conditionalFormatting sqref="P150">
    <cfRule type="cellIs" dxfId="3390" priority="190" operator="equal">
      <formula>"X"</formula>
    </cfRule>
  </conditionalFormatting>
  <conditionalFormatting sqref="P94">
    <cfRule type="cellIs" dxfId="3389" priority="188" operator="equal">
      <formula>"X"</formula>
    </cfRule>
  </conditionalFormatting>
  <conditionalFormatting sqref="P114">
    <cfRule type="cellIs" dxfId="3388" priority="207" operator="equal">
      <formula>"X"</formula>
    </cfRule>
  </conditionalFormatting>
  <conditionalFormatting sqref="P38">
    <cfRule type="cellIs" dxfId="3387" priority="253" operator="equal">
      <formula>"X"</formula>
    </cfRule>
  </conditionalFormatting>
  <conditionalFormatting sqref="P56">
    <cfRule type="cellIs" dxfId="3386" priority="244" operator="equal">
      <formula>"X"</formula>
    </cfRule>
  </conditionalFormatting>
  <conditionalFormatting sqref="P35">
    <cfRule type="cellIs" dxfId="3385" priority="256" operator="equal">
      <formula>"X"</formula>
    </cfRule>
  </conditionalFormatting>
  <conditionalFormatting sqref="P29">
    <cfRule type="cellIs" dxfId="3384" priority="262" operator="equal">
      <formula>"X"</formula>
    </cfRule>
  </conditionalFormatting>
  <conditionalFormatting sqref="P30">
    <cfRule type="cellIs" dxfId="3383" priority="261" operator="equal">
      <formula>"X"</formula>
    </cfRule>
  </conditionalFormatting>
  <conditionalFormatting sqref="P31">
    <cfRule type="cellIs" dxfId="3382" priority="260" operator="equal">
      <formula>"X"</formula>
    </cfRule>
  </conditionalFormatting>
  <conditionalFormatting sqref="P32">
    <cfRule type="cellIs" dxfId="3381" priority="259" operator="equal">
      <formula>"X"</formula>
    </cfRule>
  </conditionalFormatting>
  <conditionalFormatting sqref="P33">
    <cfRule type="cellIs" dxfId="3380" priority="258" operator="equal">
      <formula>"X"</formula>
    </cfRule>
  </conditionalFormatting>
  <conditionalFormatting sqref="P34">
    <cfRule type="cellIs" dxfId="3379" priority="257" operator="equal">
      <formula>"X"</formula>
    </cfRule>
  </conditionalFormatting>
  <conditionalFormatting sqref="P36">
    <cfRule type="cellIs" dxfId="3378" priority="255" operator="equal">
      <formula>"X"</formula>
    </cfRule>
  </conditionalFormatting>
  <conditionalFormatting sqref="P37">
    <cfRule type="cellIs" dxfId="3377" priority="254" operator="equal">
      <formula>"X"</formula>
    </cfRule>
  </conditionalFormatting>
  <conditionalFormatting sqref="P39">
    <cfRule type="cellIs" dxfId="3376" priority="252" operator="equal">
      <formula>"X"</formula>
    </cfRule>
  </conditionalFormatting>
  <conditionalFormatting sqref="P45">
    <cfRule type="cellIs" dxfId="3375" priority="251" operator="equal">
      <formula>"X"</formula>
    </cfRule>
  </conditionalFormatting>
  <conditionalFormatting sqref="P46">
    <cfRule type="cellIs" dxfId="3374" priority="250" operator="equal">
      <formula>"X"</formula>
    </cfRule>
  </conditionalFormatting>
  <conditionalFormatting sqref="P47">
    <cfRule type="cellIs" dxfId="3373" priority="249" operator="equal">
      <formula>"X"</formula>
    </cfRule>
  </conditionalFormatting>
  <conditionalFormatting sqref="P48">
    <cfRule type="cellIs" dxfId="3372" priority="248" operator="equal">
      <formula>"X"</formula>
    </cfRule>
  </conditionalFormatting>
  <conditionalFormatting sqref="P49">
    <cfRule type="cellIs" dxfId="3371" priority="247" operator="equal">
      <formula>"X"</formula>
    </cfRule>
  </conditionalFormatting>
  <conditionalFormatting sqref="P50">
    <cfRule type="cellIs" dxfId="3370" priority="246" operator="equal">
      <formula>"X"</formula>
    </cfRule>
  </conditionalFormatting>
  <conditionalFormatting sqref="P53">
    <cfRule type="cellIs" dxfId="3369" priority="245" operator="equal">
      <formula>"X"</formula>
    </cfRule>
  </conditionalFormatting>
  <conditionalFormatting sqref="P57">
    <cfRule type="cellIs" dxfId="3368" priority="243" operator="equal">
      <formula>"X"</formula>
    </cfRule>
  </conditionalFormatting>
  <conditionalFormatting sqref="P63">
    <cfRule type="cellIs" dxfId="3367" priority="242" operator="equal">
      <formula>"X"</formula>
    </cfRule>
  </conditionalFormatting>
  <conditionalFormatting sqref="P64">
    <cfRule type="cellIs" dxfId="3366" priority="241" operator="equal">
      <formula>"X"</formula>
    </cfRule>
  </conditionalFormatting>
  <conditionalFormatting sqref="P65">
    <cfRule type="cellIs" dxfId="3365" priority="240" operator="equal">
      <formula>"X"</formula>
    </cfRule>
  </conditionalFormatting>
  <conditionalFormatting sqref="P66">
    <cfRule type="cellIs" dxfId="3364" priority="239" operator="equal">
      <formula>"X"</formula>
    </cfRule>
  </conditionalFormatting>
  <conditionalFormatting sqref="P67">
    <cfRule type="cellIs" dxfId="3363" priority="238" operator="equal">
      <formula>"X"</formula>
    </cfRule>
  </conditionalFormatting>
  <conditionalFormatting sqref="P69">
    <cfRule type="cellIs" dxfId="3362" priority="237" operator="equal">
      <formula>"X"</formula>
    </cfRule>
  </conditionalFormatting>
  <conditionalFormatting sqref="P70">
    <cfRule type="cellIs" dxfId="3361" priority="236" operator="equal">
      <formula>"X"</formula>
    </cfRule>
  </conditionalFormatting>
  <conditionalFormatting sqref="P68">
    <cfRule type="cellIs" dxfId="3360" priority="235" operator="equal">
      <formula>"X"</formula>
    </cfRule>
  </conditionalFormatting>
  <conditionalFormatting sqref="P71">
    <cfRule type="cellIs" dxfId="3359" priority="234" operator="equal">
      <formula>"X"</formula>
    </cfRule>
  </conditionalFormatting>
  <conditionalFormatting sqref="P72">
    <cfRule type="cellIs" dxfId="3358" priority="233" operator="equal">
      <formula>"X"</formula>
    </cfRule>
  </conditionalFormatting>
  <conditionalFormatting sqref="P73">
    <cfRule type="cellIs" dxfId="3357" priority="232" operator="equal">
      <formula>"X"</formula>
    </cfRule>
  </conditionalFormatting>
  <conditionalFormatting sqref="P74">
    <cfRule type="cellIs" dxfId="3356" priority="231" operator="equal">
      <formula>"X"</formula>
    </cfRule>
  </conditionalFormatting>
  <conditionalFormatting sqref="P75">
    <cfRule type="cellIs" dxfId="3355" priority="230" operator="equal">
      <formula>"X"</formula>
    </cfRule>
  </conditionalFormatting>
  <conditionalFormatting sqref="P81">
    <cfRule type="cellIs" dxfId="3354" priority="229" operator="equal">
      <formula>"X"</formula>
    </cfRule>
  </conditionalFormatting>
  <conditionalFormatting sqref="P82">
    <cfRule type="cellIs" dxfId="3353" priority="228" operator="equal">
      <formula>"X"</formula>
    </cfRule>
  </conditionalFormatting>
  <conditionalFormatting sqref="P83">
    <cfRule type="cellIs" dxfId="3352" priority="227" operator="equal">
      <formula>"X"</formula>
    </cfRule>
  </conditionalFormatting>
  <conditionalFormatting sqref="P84">
    <cfRule type="cellIs" dxfId="3351" priority="226" operator="equal">
      <formula>"X"</formula>
    </cfRule>
  </conditionalFormatting>
  <conditionalFormatting sqref="P86">
    <cfRule type="cellIs" dxfId="3350" priority="225" operator="equal">
      <formula>"X"</formula>
    </cfRule>
  </conditionalFormatting>
  <conditionalFormatting sqref="P90">
    <cfRule type="cellIs" dxfId="3349" priority="224" operator="equal">
      <formula>"X"</formula>
    </cfRule>
  </conditionalFormatting>
  <conditionalFormatting sqref="P97">
    <cfRule type="cellIs" dxfId="3348" priority="223" operator="equal">
      <formula>"X"</formula>
    </cfRule>
  </conditionalFormatting>
  <conditionalFormatting sqref="P98">
    <cfRule type="cellIs" dxfId="3347" priority="222" operator="equal">
      <formula>"X"</formula>
    </cfRule>
  </conditionalFormatting>
  <conditionalFormatting sqref="P87">
    <cfRule type="cellIs" dxfId="3346" priority="220" operator="equal">
      <formula>"X"</formula>
    </cfRule>
  </conditionalFormatting>
  <conditionalFormatting sqref="P88">
    <cfRule type="cellIs" dxfId="3345" priority="219" operator="equal">
      <formula>"X"</formula>
    </cfRule>
  </conditionalFormatting>
  <conditionalFormatting sqref="P89">
    <cfRule type="cellIs" dxfId="3344" priority="218" operator="equal">
      <formula>"X"</formula>
    </cfRule>
  </conditionalFormatting>
  <conditionalFormatting sqref="P104">
    <cfRule type="cellIs" dxfId="3343" priority="217" operator="equal">
      <formula>"X"</formula>
    </cfRule>
  </conditionalFormatting>
  <conditionalFormatting sqref="P105">
    <cfRule type="cellIs" dxfId="3342" priority="216" operator="equal">
      <formula>"X"</formula>
    </cfRule>
  </conditionalFormatting>
  <conditionalFormatting sqref="P106">
    <cfRule type="cellIs" dxfId="3341" priority="215" operator="equal">
      <formula>"X"</formula>
    </cfRule>
  </conditionalFormatting>
  <conditionalFormatting sqref="P108">
    <cfRule type="cellIs" dxfId="3340" priority="213" operator="equal">
      <formula>"X"</formula>
    </cfRule>
  </conditionalFormatting>
  <conditionalFormatting sqref="P109">
    <cfRule type="cellIs" dxfId="3339" priority="212" operator="equal">
      <formula>"X"</formula>
    </cfRule>
  </conditionalFormatting>
  <conditionalFormatting sqref="P110">
    <cfRule type="cellIs" dxfId="3338" priority="211" operator="equal">
      <formula>"X"</formula>
    </cfRule>
  </conditionalFormatting>
  <conditionalFormatting sqref="P111">
    <cfRule type="cellIs" dxfId="3337" priority="210" operator="equal">
      <formula>"X"</formula>
    </cfRule>
  </conditionalFormatting>
  <conditionalFormatting sqref="P112">
    <cfRule type="cellIs" dxfId="3336" priority="209" operator="equal">
      <formula>"X"</formula>
    </cfRule>
  </conditionalFormatting>
  <conditionalFormatting sqref="P113">
    <cfRule type="cellIs" dxfId="3335" priority="208" operator="equal">
      <formula>"X"</formula>
    </cfRule>
  </conditionalFormatting>
  <conditionalFormatting sqref="P133">
    <cfRule type="cellIs" dxfId="3334" priority="199" operator="equal">
      <formula>"X"</formula>
    </cfRule>
  </conditionalFormatting>
  <conditionalFormatting sqref="P132">
    <cfRule type="cellIs" dxfId="3333" priority="200" operator="equal">
      <formula>"X"</formula>
    </cfRule>
  </conditionalFormatting>
  <conditionalFormatting sqref="P131">
    <cfRule type="cellIs" dxfId="3332" priority="201" operator="equal">
      <formula>"X"</formula>
    </cfRule>
  </conditionalFormatting>
  <conditionalFormatting sqref="P120">
    <cfRule type="cellIs" dxfId="3331" priority="206" operator="equal">
      <formula>"X"</formula>
    </cfRule>
  </conditionalFormatting>
  <conditionalFormatting sqref="P121">
    <cfRule type="cellIs" dxfId="3330" priority="205" operator="equal">
      <formula>"X"</formula>
    </cfRule>
  </conditionalFormatting>
  <conditionalFormatting sqref="P122">
    <cfRule type="cellIs" dxfId="3329" priority="204" operator="equal">
      <formula>"X"</formula>
    </cfRule>
  </conditionalFormatting>
  <conditionalFormatting sqref="P123">
    <cfRule type="cellIs" dxfId="3328" priority="203" operator="equal">
      <formula>"X"</formula>
    </cfRule>
  </conditionalFormatting>
  <conditionalFormatting sqref="P124">
    <cfRule type="cellIs" dxfId="3327" priority="202" operator="equal">
      <formula>"X"</formula>
    </cfRule>
  </conditionalFormatting>
  <conditionalFormatting sqref="P134">
    <cfRule type="cellIs" dxfId="3326" priority="198" operator="equal">
      <formula>"X"</formula>
    </cfRule>
  </conditionalFormatting>
  <conditionalFormatting sqref="P136">
    <cfRule type="cellIs" dxfId="3325" priority="197" operator="equal">
      <formula>"X"</formula>
    </cfRule>
  </conditionalFormatting>
  <conditionalFormatting sqref="P138">
    <cfRule type="cellIs" dxfId="3324" priority="196" operator="equal">
      <formula>"X"</formula>
    </cfRule>
  </conditionalFormatting>
  <conditionalFormatting sqref="P140">
    <cfRule type="cellIs" dxfId="3323" priority="194" operator="equal">
      <formula>"X"</formula>
    </cfRule>
  </conditionalFormatting>
  <conditionalFormatting sqref="P146">
    <cfRule type="cellIs" dxfId="3322" priority="193" operator="equal">
      <formula>"X"</formula>
    </cfRule>
  </conditionalFormatting>
  <conditionalFormatting sqref="P147">
    <cfRule type="cellIs" dxfId="3321" priority="192" operator="equal">
      <formula>"X"</formula>
    </cfRule>
  </conditionalFormatting>
  <conditionalFormatting sqref="P148">
    <cfRule type="cellIs" dxfId="3320" priority="191" operator="equal">
      <formula>"X"</formula>
    </cfRule>
  </conditionalFormatting>
  <conditionalFormatting sqref="P91">
    <cfRule type="cellIs" dxfId="3319" priority="189" operator="equal">
      <formula>"X"</formula>
    </cfRule>
  </conditionalFormatting>
  <conditionalFormatting sqref="P125">
    <cfRule type="cellIs" dxfId="3318" priority="187" operator="equal">
      <formula>"X"</formula>
    </cfRule>
  </conditionalFormatting>
  <conditionalFormatting sqref="P7:R7">
    <cfRule type="cellIs" dxfId="3317" priority="186" operator="equal">
      <formula>0</formula>
    </cfRule>
  </conditionalFormatting>
  <conditionalFormatting sqref="J53">
    <cfRule type="cellIs" dxfId="3316" priority="169" operator="equal">
      <formula>"X"</formula>
    </cfRule>
  </conditionalFormatting>
  <conditionalFormatting sqref="J56">
    <cfRule type="cellIs" dxfId="3315" priority="168" operator="equal">
      <formula>"X"</formula>
    </cfRule>
  </conditionalFormatting>
  <conditionalFormatting sqref="J35">
    <cfRule type="cellIs" dxfId="3314" priority="179" operator="equal">
      <formula>"X"</formula>
    </cfRule>
  </conditionalFormatting>
  <conditionalFormatting sqref="J29">
    <cfRule type="cellIs" dxfId="3313" priority="185" operator="equal">
      <formula>"X"</formula>
    </cfRule>
  </conditionalFormatting>
  <conditionalFormatting sqref="J30">
    <cfRule type="cellIs" dxfId="3312" priority="184" operator="equal">
      <formula>"X"</formula>
    </cfRule>
  </conditionalFormatting>
  <conditionalFormatting sqref="J31">
    <cfRule type="cellIs" dxfId="3311" priority="183" operator="equal">
      <formula>"X"</formula>
    </cfRule>
  </conditionalFormatting>
  <conditionalFormatting sqref="J32">
    <cfRule type="cellIs" dxfId="3310" priority="182" operator="equal">
      <formula>"X"</formula>
    </cfRule>
  </conditionalFormatting>
  <conditionalFormatting sqref="J33">
    <cfRule type="cellIs" dxfId="3309" priority="181" operator="equal">
      <formula>"X"</formula>
    </cfRule>
  </conditionalFormatting>
  <conditionalFormatting sqref="J34">
    <cfRule type="cellIs" dxfId="3308" priority="180" operator="equal">
      <formula>"X"</formula>
    </cfRule>
  </conditionalFormatting>
  <conditionalFormatting sqref="J36">
    <cfRule type="cellIs" dxfId="3307" priority="178" operator="equal">
      <formula>"X"</formula>
    </cfRule>
  </conditionalFormatting>
  <conditionalFormatting sqref="J37">
    <cfRule type="cellIs" dxfId="3306" priority="177" operator="equal">
      <formula>"X"</formula>
    </cfRule>
  </conditionalFormatting>
  <conditionalFormatting sqref="J38">
    <cfRule type="cellIs" dxfId="3305" priority="176" operator="equal">
      <formula>"X"</formula>
    </cfRule>
  </conditionalFormatting>
  <conditionalFormatting sqref="J39">
    <cfRule type="cellIs" dxfId="3304" priority="175" operator="equal">
      <formula>"X"</formula>
    </cfRule>
  </conditionalFormatting>
  <conditionalFormatting sqref="J45">
    <cfRule type="cellIs" dxfId="3303" priority="174" operator="equal">
      <formula>"X"</formula>
    </cfRule>
  </conditionalFormatting>
  <conditionalFormatting sqref="J46">
    <cfRule type="cellIs" dxfId="3302" priority="173" operator="equal">
      <formula>"X"</formula>
    </cfRule>
  </conditionalFormatting>
  <conditionalFormatting sqref="J47">
    <cfRule type="cellIs" dxfId="3301" priority="172" operator="equal">
      <formula>"X"</formula>
    </cfRule>
  </conditionalFormatting>
  <conditionalFormatting sqref="J48">
    <cfRule type="cellIs" dxfId="3300" priority="171" operator="equal">
      <formula>"X"</formula>
    </cfRule>
  </conditionalFormatting>
  <conditionalFormatting sqref="J49">
    <cfRule type="cellIs" dxfId="3299" priority="170" operator="equal">
      <formula>"X"</formula>
    </cfRule>
  </conditionalFormatting>
  <conditionalFormatting sqref="J57">
    <cfRule type="cellIs" dxfId="3298" priority="167" operator="equal">
      <formula>"X"</formula>
    </cfRule>
  </conditionalFormatting>
  <conditionalFormatting sqref="J63">
    <cfRule type="cellIs" dxfId="3297" priority="166" operator="equal">
      <formula>"X"</formula>
    </cfRule>
  </conditionalFormatting>
  <conditionalFormatting sqref="J64">
    <cfRule type="cellIs" dxfId="3296" priority="165" operator="equal">
      <formula>"X"</formula>
    </cfRule>
  </conditionalFormatting>
  <conditionalFormatting sqref="J65">
    <cfRule type="cellIs" dxfId="3295" priority="164" operator="equal">
      <formula>"X"</formula>
    </cfRule>
  </conditionalFormatting>
  <conditionalFormatting sqref="J66">
    <cfRule type="cellIs" dxfId="3294" priority="163" operator="equal">
      <formula>"X"</formula>
    </cfRule>
  </conditionalFormatting>
  <conditionalFormatting sqref="J67">
    <cfRule type="cellIs" dxfId="3293" priority="162" operator="equal">
      <formula>"X"</formula>
    </cfRule>
  </conditionalFormatting>
  <conditionalFormatting sqref="J69">
    <cfRule type="cellIs" dxfId="3292" priority="161" operator="equal">
      <formula>"X"</formula>
    </cfRule>
  </conditionalFormatting>
  <conditionalFormatting sqref="J70">
    <cfRule type="cellIs" dxfId="3291" priority="160" operator="equal">
      <formula>"X"</formula>
    </cfRule>
  </conditionalFormatting>
  <conditionalFormatting sqref="J68">
    <cfRule type="cellIs" dxfId="3290" priority="159" operator="equal">
      <formula>"X"</formula>
    </cfRule>
  </conditionalFormatting>
  <conditionalFormatting sqref="J71">
    <cfRule type="cellIs" dxfId="3289" priority="158" operator="equal">
      <formula>"X"</formula>
    </cfRule>
  </conditionalFormatting>
  <conditionalFormatting sqref="J72">
    <cfRule type="cellIs" dxfId="3288" priority="157" operator="equal">
      <formula>"X"</formula>
    </cfRule>
  </conditionalFormatting>
  <conditionalFormatting sqref="J73">
    <cfRule type="cellIs" dxfId="3287" priority="156" operator="equal">
      <formula>"X"</formula>
    </cfRule>
  </conditionalFormatting>
  <conditionalFormatting sqref="J74">
    <cfRule type="cellIs" dxfId="3286" priority="155" operator="equal">
      <formula>"X"</formula>
    </cfRule>
  </conditionalFormatting>
  <conditionalFormatting sqref="J75">
    <cfRule type="cellIs" dxfId="3285" priority="154" operator="equal">
      <formula>"X"</formula>
    </cfRule>
  </conditionalFormatting>
  <conditionalFormatting sqref="J84">
    <cfRule type="cellIs" dxfId="3284" priority="153" operator="equal">
      <formula>"X"</formula>
    </cfRule>
  </conditionalFormatting>
  <conditionalFormatting sqref="J86">
    <cfRule type="cellIs" dxfId="3283" priority="152" operator="equal">
      <formula>"X"</formula>
    </cfRule>
  </conditionalFormatting>
  <conditionalFormatting sqref="J90">
    <cfRule type="cellIs" dxfId="3282" priority="151" operator="equal">
      <formula>"X"</formula>
    </cfRule>
  </conditionalFormatting>
  <conditionalFormatting sqref="J97">
    <cfRule type="cellIs" dxfId="3281" priority="150" operator="equal">
      <formula>"X"</formula>
    </cfRule>
  </conditionalFormatting>
  <conditionalFormatting sqref="J98">
    <cfRule type="cellIs" dxfId="3280" priority="149" operator="equal">
      <formula>"X"</formula>
    </cfRule>
  </conditionalFormatting>
  <conditionalFormatting sqref="J85">
    <cfRule type="cellIs" dxfId="3279" priority="148" operator="equal">
      <formula>"X"</formula>
    </cfRule>
  </conditionalFormatting>
  <conditionalFormatting sqref="J87">
    <cfRule type="cellIs" dxfId="3278" priority="147" operator="equal">
      <formula>"X"</formula>
    </cfRule>
  </conditionalFormatting>
  <conditionalFormatting sqref="J88">
    <cfRule type="cellIs" dxfId="3277" priority="146" operator="equal">
      <formula>"X"</formula>
    </cfRule>
  </conditionalFormatting>
  <conditionalFormatting sqref="J89">
    <cfRule type="cellIs" dxfId="3276" priority="145" operator="equal">
      <formula>"X"</formula>
    </cfRule>
  </conditionalFormatting>
  <conditionalFormatting sqref="M13">
    <cfRule type="cellIs" dxfId="3275" priority="103" operator="equal">
      <formula>"X"</formula>
    </cfRule>
  </conditionalFormatting>
  <conditionalFormatting sqref="M11">
    <cfRule type="cellIs" dxfId="3274" priority="109" operator="equal">
      <formula>"X"</formula>
    </cfRule>
  </conditionalFormatting>
  <conditionalFormatting sqref="S11">
    <cfRule type="cellIs" dxfId="3273" priority="108" operator="equal">
      <formula>"X"</formula>
    </cfRule>
  </conditionalFormatting>
  <conditionalFormatting sqref="V11">
    <cfRule type="cellIs" dxfId="3272" priority="107" operator="equal">
      <formula>"X"</formula>
    </cfRule>
  </conditionalFormatting>
  <conditionalFormatting sqref="M12">
    <cfRule type="cellIs" dxfId="3271" priority="106" operator="equal">
      <formula>"X"</formula>
    </cfRule>
  </conditionalFormatting>
  <conditionalFormatting sqref="S12">
    <cfRule type="cellIs" dxfId="3270" priority="105" operator="equal">
      <formula>"X"</formula>
    </cfRule>
  </conditionalFormatting>
  <conditionalFormatting sqref="V12">
    <cfRule type="cellIs" dxfId="3269" priority="104" operator="equal">
      <formula>"X"</formula>
    </cfRule>
  </conditionalFormatting>
  <conditionalFormatting sqref="S13">
    <cfRule type="cellIs" dxfId="3268" priority="102" operator="equal">
      <formula>"X"</formula>
    </cfRule>
  </conditionalFormatting>
  <conditionalFormatting sqref="J50">
    <cfRule type="cellIs" dxfId="3267" priority="117" operator="equal">
      <formula>"X"</formula>
    </cfRule>
  </conditionalFormatting>
  <conditionalFormatting sqref="J94">
    <cfRule type="cellIs" dxfId="3266" priority="116" operator="equal">
      <formula>"X"</formula>
    </cfRule>
  </conditionalFormatting>
  <conditionalFormatting sqref="J91">
    <cfRule type="cellIs" dxfId="3265" priority="115" operator="equal">
      <formula>"X"</formula>
    </cfRule>
  </conditionalFormatting>
  <conditionalFormatting sqref="J11">
    <cfRule type="cellIs" dxfId="3264" priority="94" operator="equal">
      <formula>"X"</formula>
    </cfRule>
  </conditionalFormatting>
  <conditionalFormatting sqref="J7:L7">
    <cfRule type="cellIs" dxfId="3263" priority="113" operator="equal">
      <formula>0</formula>
    </cfRule>
  </conditionalFormatting>
  <conditionalFormatting sqref="V13">
    <cfRule type="cellIs" dxfId="3262" priority="101" operator="equal">
      <formula>"X"</formula>
    </cfRule>
  </conditionalFormatting>
  <conditionalFormatting sqref="Y11">
    <cfRule type="cellIs" dxfId="3261" priority="100" operator="equal">
      <formula>"X"</formula>
    </cfRule>
  </conditionalFormatting>
  <conditionalFormatting sqref="Y12">
    <cfRule type="cellIs" dxfId="3260" priority="99" operator="equal">
      <formula>"X"</formula>
    </cfRule>
  </conditionalFormatting>
  <conditionalFormatting sqref="Y13">
    <cfRule type="cellIs" dxfId="3259" priority="98" operator="equal">
      <formula>"X"</formula>
    </cfRule>
  </conditionalFormatting>
  <conditionalFormatting sqref="P11">
    <cfRule type="cellIs" dxfId="3258" priority="97" operator="equal">
      <formula>"X"</formula>
    </cfRule>
  </conditionalFormatting>
  <conditionalFormatting sqref="P12">
    <cfRule type="cellIs" dxfId="3257" priority="96" operator="equal">
      <formula>"X"</formula>
    </cfRule>
  </conditionalFormatting>
  <conditionalFormatting sqref="P13">
    <cfRule type="cellIs" dxfId="3256" priority="95" operator="equal">
      <formula>"X"</formula>
    </cfRule>
  </conditionalFormatting>
  <conditionalFormatting sqref="J12">
    <cfRule type="cellIs" dxfId="3255" priority="93" operator="equal">
      <formula>"X"</formula>
    </cfRule>
  </conditionalFormatting>
  <conditionalFormatting sqref="J13">
    <cfRule type="cellIs" dxfId="3254" priority="92" operator="equal">
      <formula>"X"</formula>
    </cfRule>
  </conditionalFormatting>
  <conditionalFormatting sqref="M15">
    <cfRule type="cellIs" dxfId="3253" priority="88" operator="equal">
      <formula>"X"</formula>
    </cfRule>
  </conditionalFormatting>
  <conditionalFormatting sqref="S15">
    <cfRule type="cellIs" dxfId="3252" priority="87" operator="equal">
      <formula>"X"</formula>
    </cfRule>
  </conditionalFormatting>
  <conditionalFormatting sqref="V15">
    <cfRule type="cellIs" dxfId="3251" priority="86" operator="equal">
      <formula>"X"</formula>
    </cfRule>
  </conditionalFormatting>
  <conditionalFormatting sqref="Y15">
    <cfRule type="cellIs" dxfId="3250" priority="85" operator="equal">
      <formula>"X"</formula>
    </cfRule>
  </conditionalFormatting>
  <conditionalFormatting sqref="P15">
    <cfRule type="cellIs" dxfId="3249" priority="84" operator="equal">
      <formula>"X"</formula>
    </cfRule>
  </conditionalFormatting>
  <conditionalFormatting sqref="J15">
    <cfRule type="cellIs" dxfId="3248" priority="83" operator="equal">
      <formula>"X"</formula>
    </cfRule>
  </conditionalFormatting>
  <conditionalFormatting sqref="M16">
    <cfRule type="cellIs" dxfId="3247" priority="79" operator="equal">
      <formula>"X"</formula>
    </cfRule>
  </conditionalFormatting>
  <conditionalFormatting sqref="S16">
    <cfRule type="cellIs" dxfId="3246" priority="78" operator="equal">
      <formula>"X"</formula>
    </cfRule>
  </conditionalFormatting>
  <conditionalFormatting sqref="V16">
    <cfRule type="cellIs" dxfId="3245" priority="77" operator="equal">
      <formula>"X"</formula>
    </cfRule>
  </conditionalFormatting>
  <conditionalFormatting sqref="Y16">
    <cfRule type="cellIs" dxfId="3244" priority="76" operator="equal">
      <formula>"X"</formula>
    </cfRule>
  </conditionalFormatting>
  <conditionalFormatting sqref="P16">
    <cfRule type="cellIs" dxfId="3243" priority="75" operator="equal">
      <formula>"X"</formula>
    </cfRule>
  </conditionalFormatting>
  <conditionalFormatting sqref="J16">
    <cfRule type="cellIs" dxfId="3242" priority="74" operator="equal">
      <formula>"X"</formula>
    </cfRule>
  </conditionalFormatting>
  <conditionalFormatting sqref="M17">
    <cfRule type="cellIs" dxfId="3241" priority="70" operator="equal">
      <formula>"X"</formula>
    </cfRule>
  </conditionalFormatting>
  <conditionalFormatting sqref="S17">
    <cfRule type="cellIs" dxfId="3240" priority="69" operator="equal">
      <formula>"X"</formula>
    </cfRule>
  </conditionalFormatting>
  <conditionalFormatting sqref="V17">
    <cfRule type="cellIs" dxfId="3239" priority="68" operator="equal">
      <formula>"X"</formula>
    </cfRule>
  </conditionalFormatting>
  <conditionalFormatting sqref="Y17">
    <cfRule type="cellIs" dxfId="3238" priority="67" operator="equal">
      <formula>"X"</formula>
    </cfRule>
  </conditionalFormatting>
  <conditionalFormatting sqref="P17">
    <cfRule type="cellIs" dxfId="3237" priority="66" operator="equal">
      <formula>"X"</formula>
    </cfRule>
  </conditionalFormatting>
  <conditionalFormatting sqref="J17">
    <cfRule type="cellIs" dxfId="3236" priority="65" operator="equal">
      <formula>"X"</formula>
    </cfRule>
  </conditionalFormatting>
  <conditionalFormatting sqref="G19">
    <cfRule type="cellIs" dxfId="3235" priority="64" operator="equal">
      <formula>"X"</formula>
    </cfRule>
  </conditionalFormatting>
  <conditionalFormatting sqref="F19">
    <cfRule type="containsText" dxfId="3234" priority="63" stopIfTrue="1" operator="containsText" text="X">
      <formula>NOT(ISERROR(SEARCH("X",F19)))</formula>
    </cfRule>
  </conditionalFormatting>
  <conditionalFormatting sqref="M19">
    <cfRule type="cellIs" dxfId="3233" priority="59" operator="equal">
      <formula>"X"</formula>
    </cfRule>
  </conditionalFormatting>
  <conditionalFormatting sqref="S19">
    <cfRule type="cellIs" dxfId="3232" priority="58" operator="equal">
      <formula>"X"</formula>
    </cfRule>
  </conditionalFormatting>
  <conditionalFormatting sqref="V19">
    <cfRule type="cellIs" dxfId="3231" priority="57" operator="equal">
      <formula>"X"</formula>
    </cfRule>
  </conditionalFormatting>
  <conditionalFormatting sqref="Y19">
    <cfRule type="cellIs" dxfId="3230" priority="56" operator="equal">
      <formula>"X"</formula>
    </cfRule>
  </conditionalFormatting>
  <conditionalFormatting sqref="P19">
    <cfRule type="cellIs" dxfId="3229" priority="55" operator="equal">
      <formula>"X"</formula>
    </cfRule>
  </conditionalFormatting>
  <conditionalFormatting sqref="J19">
    <cfRule type="cellIs" dxfId="3228" priority="54" operator="equal">
      <formula>"X"</formula>
    </cfRule>
  </conditionalFormatting>
  <conditionalFormatting sqref="G20">
    <cfRule type="cellIs" dxfId="3227" priority="53" operator="equal">
      <formula>"X"</formula>
    </cfRule>
  </conditionalFormatting>
  <conditionalFormatting sqref="F20">
    <cfRule type="containsText" dxfId="3226" priority="52" stopIfTrue="1" operator="containsText" text="X">
      <formula>NOT(ISERROR(SEARCH("X",F20)))</formula>
    </cfRule>
  </conditionalFormatting>
  <conditionalFormatting sqref="M20">
    <cfRule type="cellIs" dxfId="3225" priority="48" operator="equal">
      <formula>"X"</formula>
    </cfRule>
  </conditionalFormatting>
  <conditionalFormatting sqref="S20">
    <cfRule type="cellIs" dxfId="3224" priority="47" operator="equal">
      <formula>"X"</formula>
    </cfRule>
  </conditionalFormatting>
  <conditionalFormatting sqref="V20">
    <cfRule type="cellIs" dxfId="3223" priority="46" operator="equal">
      <formula>"X"</formula>
    </cfRule>
  </conditionalFormatting>
  <conditionalFormatting sqref="Y20">
    <cfRule type="cellIs" dxfId="3222" priority="45" operator="equal">
      <formula>"X"</formula>
    </cfRule>
  </conditionalFormatting>
  <conditionalFormatting sqref="P20">
    <cfRule type="cellIs" dxfId="3221" priority="44" operator="equal">
      <formula>"X"</formula>
    </cfRule>
  </conditionalFormatting>
  <conditionalFormatting sqref="J20">
    <cfRule type="cellIs" dxfId="3220" priority="43" operator="equal">
      <formula>"X"</formula>
    </cfRule>
  </conditionalFormatting>
  <conditionalFormatting sqref="G21">
    <cfRule type="cellIs" dxfId="3219" priority="42" operator="equal">
      <formula>"X"</formula>
    </cfRule>
  </conditionalFormatting>
  <conditionalFormatting sqref="F21">
    <cfRule type="containsText" dxfId="3218" priority="41" stopIfTrue="1" operator="containsText" text="X">
      <formula>NOT(ISERROR(SEARCH("X",F21)))</formula>
    </cfRule>
  </conditionalFormatting>
  <conditionalFormatting sqref="M21">
    <cfRule type="cellIs" dxfId="3217" priority="37" operator="equal">
      <formula>"X"</formula>
    </cfRule>
  </conditionalFormatting>
  <conditionalFormatting sqref="S21">
    <cfRule type="cellIs" dxfId="3216" priority="36" operator="equal">
      <formula>"X"</formula>
    </cfRule>
  </conditionalFormatting>
  <conditionalFormatting sqref="V21">
    <cfRule type="cellIs" dxfId="3215" priority="35" operator="equal">
      <formula>"X"</formula>
    </cfRule>
  </conditionalFormatting>
  <conditionalFormatting sqref="Y21">
    <cfRule type="cellIs" dxfId="3214" priority="34" operator="equal">
      <formula>"X"</formula>
    </cfRule>
  </conditionalFormatting>
  <conditionalFormatting sqref="P21">
    <cfRule type="cellIs" dxfId="3213" priority="33" operator="equal">
      <formula>"X"</formula>
    </cfRule>
  </conditionalFormatting>
  <conditionalFormatting sqref="J21">
    <cfRule type="cellIs" dxfId="3212" priority="32" operator="equal">
      <formula>"X"</formula>
    </cfRule>
  </conditionalFormatting>
  <conditionalFormatting sqref="J104">
    <cfRule type="cellIs" dxfId="3211" priority="31" operator="equal">
      <formula>"X"</formula>
    </cfRule>
  </conditionalFormatting>
  <conditionalFormatting sqref="J105">
    <cfRule type="cellIs" dxfId="3210" priority="30" operator="equal">
      <formula>"X"</formula>
    </cfRule>
  </conditionalFormatting>
  <conditionalFormatting sqref="J114">
    <cfRule type="cellIs" dxfId="3209" priority="21" operator="equal">
      <formula>"X"</formula>
    </cfRule>
  </conditionalFormatting>
  <conditionalFormatting sqref="J106">
    <cfRule type="cellIs" dxfId="3208" priority="29" operator="equal">
      <formula>"X"</formula>
    </cfRule>
  </conditionalFormatting>
  <conditionalFormatting sqref="J107">
    <cfRule type="cellIs" dxfId="3207" priority="28" operator="equal">
      <formula>"X"</formula>
    </cfRule>
  </conditionalFormatting>
  <conditionalFormatting sqref="J108">
    <cfRule type="cellIs" dxfId="3206" priority="27" operator="equal">
      <formula>"X"</formula>
    </cfRule>
  </conditionalFormatting>
  <conditionalFormatting sqref="J109">
    <cfRule type="cellIs" dxfId="3205" priority="26" operator="equal">
      <formula>"X"</formula>
    </cfRule>
  </conditionalFormatting>
  <conditionalFormatting sqref="J110">
    <cfRule type="cellIs" dxfId="3204" priority="25" operator="equal">
      <formula>"X"</formula>
    </cfRule>
  </conditionalFormatting>
  <conditionalFormatting sqref="J111">
    <cfRule type="cellIs" dxfId="3203" priority="24" operator="equal">
      <formula>"X"</formula>
    </cfRule>
  </conditionalFormatting>
  <conditionalFormatting sqref="J112">
    <cfRule type="cellIs" dxfId="3202" priority="23" operator="equal">
      <formula>"X"</formula>
    </cfRule>
  </conditionalFormatting>
  <conditionalFormatting sqref="J113">
    <cfRule type="cellIs" dxfId="3201" priority="22" operator="equal">
      <formula>"X"</formula>
    </cfRule>
  </conditionalFormatting>
  <conditionalFormatting sqref="J133">
    <cfRule type="cellIs" dxfId="3200" priority="13" operator="equal">
      <formula>"X"</formula>
    </cfRule>
  </conditionalFormatting>
  <conditionalFormatting sqref="J132">
    <cfRule type="cellIs" dxfId="3199" priority="14" operator="equal">
      <formula>"X"</formula>
    </cfRule>
  </conditionalFormatting>
  <conditionalFormatting sqref="J131">
    <cfRule type="cellIs" dxfId="3198" priority="15" operator="equal">
      <formula>"X"</formula>
    </cfRule>
  </conditionalFormatting>
  <conditionalFormatting sqref="J120">
    <cfRule type="cellIs" dxfId="3197" priority="20" operator="equal">
      <formula>"X"</formula>
    </cfRule>
  </conditionalFormatting>
  <conditionalFormatting sqref="J121">
    <cfRule type="cellIs" dxfId="3196" priority="19" operator="equal">
      <formula>"X"</formula>
    </cfRule>
  </conditionalFormatting>
  <conditionalFormatting sqref="J122">
    <cfRule type="cellIs" dxfId="3195" priority="18" operator="equal">
      <formula>"X"</formula>
    </cfRule>
  </conditionalFormatting>
  <conditionalFormatting sqref="J123">
    <cfRule type="cellIs" dxfId="3194" priority="17" operator="equal">
      <formula>"X"</formula>
    </cfRule>
  </conditionalFormatting>
  <conditionalFormatting sqref="J124">
    <cfRule type="cellIs" dxfId="3193" priority="16" operator="equal">
      <formula>"X"</formula>
    </cfRule>
  </conditionalFormatting>
  <conditionalFormatting sqref="J134">
    <cfRule type="cellIs" dxfId="3192" priority="12" operator="equal">
      <formula>"X"</formula>
    </cfRule>
  </conditionalFormatting>
  <conditionalFormatting sqref="J136">
    <cfRule type="cellIs" dxfId="3191" priority="11" operator="equal">
      <formula>"X"</formula>
    </cfRule>
  </conditionalFormatting>
  <conditionalFormatting sqref="J138">
    <cfRule type="cellIs" dxfId="3190" priority="10" operator="equal">
      <formula>"X"</formula>
    </cfRule>
  </conditionalFormatting>
  <conditionalFormatting sqref="J139">
    <cfRule type="cellIs" dxfId="3189" priority="9" operator="equal">
      <formula>"X"</formula>
    </cfRule>
  </conditionalFormatting>
  <conditionalFormatting sqref="J125">
    <cfRule type="cellIs" dxfId="3188" priority="8" operator="equal">
      <formula>"X"</formula>
    </cfRule>
  </conditionalFormatting>
  <conditionalFormatting sqref="J140">
    <cfRule type="cellIs" dxfId="3187" priority="7" operator="equal">
      <formula>"X"</formula>
    </cfRule>
  </conditionalFormatting>
  <conditionalFormatting sqref="J146">
    <cfRule type="cellIs" dxfId="3186" priority="6" operator="equal">
      <formula>"X"</formula>
    </cfRule>
  </conditionalFormatting>
  <conditionalFormatting sqref="J147">
    <cfRule type="cellIs" dxfId="3185" priority="5" operator="equal">
      <formula>"X"</formula>
    </cfRule>
  </conditionalFormatting>
  <conditionalFormatting sqref="L150">
    <cfRule type="expression" dxfId="3184" priority="2">
      <formula>AND($F150="X",J$4&lt;&gt;0)</formula>
    </cfRule>
    <cfRule type="expression" dxfId="3183" priority="3">
      <formula>AND(K150&lt;&gt;0,J$4&lt;&gt;0)</formula>
    </cfRule>
    <cfRule type="expression" dxfId="3182" priority="4">
      <formula>OR(K150=0,J$4=0)</formula>
    </cfRule>
  </conditionalFormatting>
  <conditionalFormatting sqref="J150">
    <cfRule type="cellIs" dxfId="3181" priority="1" operator="equal">
      <formula>"X"</formula>
    </cfRule>
  </conditionalFormatting>
  <pageMargins left="0.31496062992125984" right="0.19685039370078741" top="0.59055118110236227" bottom="0.39370078740157483" header="0.31496062992125984" footer="0.31496062992125984"/>
  <pageSetup paperSize="9" scale="49" fitToHeight="0" orientation="portrait" horizontalDpi="1200" verticalDpi="1200" r:id="rId1"/>
  <headerFooter alignWithMargins="0">
    <oddFooter>&amp;L&amp;"-,Normale"Foglio di calcolo redatto dalla Commissione GdL OICE Ecosismabonus</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promptTitle="Edilizia" xr:uid="{00000000-0002-0000-0100-000000000000}">
          <x14:formula1>
            <xm:f>'Tabella-Z1'!$K$5:$K$26</xm:f>
          </x14:formula1>
          <xm:sqref>G6:L6</xm:sqref>
        </x14:dataValidation>
        <x14:dataValidation type="list" allowBlank="1" showInputMessage="1" showErrorMessage="1" promptTitle="Strutture" xr:uid="{00000000-0002-0000-0100-000001000000}">
          <x14:formula1>
            <xm:f>'Tabella-Z1'!$K$27:$K$32</xm:f>
          </x14:formula1>
          <xm:sqref>M6:R6</xm:sqref>
        </x14:dataValidation>
        <x14:dataValidation type="list" allowBlank="1" showInputMessage="1" showErrorMessage="1" promptTitle="Impianti" xr:uid="{00000000-0002-0000-0100-000002000000}">
          <x14:formula1>
            <xm:f>'Tabella-Z1'!$K$33:$K$45</xm:f>
          </x14:formula1>
          <xm:sqref>S6:AA6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B232"/>
  <sheetViews>
    <sheetView showGridLines="0" zoomScale="85" zoomScaleNormal="85" zoomScaleSheetLayoutView="85" zoomScalePageLayoutView="70" workbookViewId="0">
      <selection activeCell="V6" sqref="V6:X6"/>
    </sheetView>
  </sheetViews>
  <sheetFormatPr defaultColWidth="9.109375" defaultRowHeight="13.8" outlineLevelRow="1" x14ac:dyDescent="0.3"/>
  <cols>
    <col min="1" max="1" width="3.33203125" style="165" customWidth="1"/>
    <col min="2" max="2" width="7.6640625" style="165" customWidth="1"/>
    <col min="3" max="3" width="31.109375" style="165" customWidth="1"/>
    <col min="4" max="4" width="20.5546875" style="165" customWidth="1"/>
    <col min="5" max="5" width="12.6640625" style="165" customWidth="1"/>
    <col min="6" max="6" width="6.33203125" style="129" customWidth="1"/>
    <col min="7" max="7" width="6.33203125" style="165" hidden="1" customWidth="1"/>
    <col min="8" max="9" width="8.6640625" style="165" customWidth="1"/>
    <col min="10" max="10" width="6.33203125" style="165" hidden="1" customWidth="1"/>
    <col min="11" max="12" width="8.88671875" style="165" customWidth="1"/>
    <col min="13" max="13" width="6.33203125" style="165" hidden="1" customWidth="1"/>
    <col min="14" max="15" width="8.88671875" style="165" customWidth="1"/>
    <col min="16" max="16" width="6.33203125" style="165" hidden="1" customWidth="1"/>
    <col min="17" max="18" width="8.88671875" style="165" customWidth="1"/>
    <col min="19" max="19" width="6.33203125" style="165" hidden="1" customWidth="1"/>
    <col min="20" max="21" width="8.88671875" style="165" customWidth="1"/>
    <col min="22" max="22" width="6.33203125" style="165" hidden="1" customWidth="1"/>
    <col min="23" max="24" width="8.88671875" style="165" customWidth="1"/>
    <col min="25" max="25" width="6.33203125" style="165" hidden="1" customWidth="1"/>
    <col min="26" max="27" width="8.88671875" style="165" customWidth="1"/>
    <col min="28" max="16384" width="9.109375" style="165"/>
  </cols>
  <sheetData>
    <row r="2" spans="1:28" ht="18" x14ac:dyDescent="0.3">
      <c r="B2" s="441" t="s">
        <v>736</v>
      </c>
      <c r="C2" s="442"/>
      <c r="D2" s="442"/>
      <c r="E2" s="442"/>
      <c r="F2" s="442"/>
      <c r="G2" s="442"/>
      <c r="H2" s="442"/>
      <c r="I2" s="442"/>
      <c r="J2" s="442"/>
      <c r="K2" s="442"/>
      <c r="L2" s="442"/>
      <c r="M2" s="442"/>
      <c r="N2" s="442"/>
      <c r="O2" s="442"/>
      <c r="P2" s="442"/>
      <c r="Q2" s="442"/>
      <c r="R2" s="442"/>
      <c r="S2" s="442"/>
      <c r="T2" s="442"/>
      <c r="U2" s="442"/>
      <c r="V2" s="442"/>
      <c r="W2" s="442"/>
      <c r="X2" s="442"/>
      <c r="Y2" s="442"/>
      <c r="Z2" s="442"/>
      <c r="AA2" s="443"/>
    </row>
    <row r="3" spans="1:28" ht="29.25" customHeight="1" x14ac:dyDescent="0.3">
      <c r="A3" s="166"/>
      <c r="B3" s="446" t="s">
        <v>676</v>
      </c>
      <c r="C3" s="447"/>
      <c r="D3" s="447"/>
      <c r="E3" s="447"/>
      <c r="F3" s="448"/>
      <c r="G3" s="444" t="s">
        <v>762</v>
      </c>
      <c r="H3" s="444"/>
      <c r="I3" s="445"/>
      <c r="J3" s="444" t="s">
        <v>763</v>
      </c>
      <c r="K3" s="444"/>
      <c r="L3" s="445"/>
      <c r="M3" s="444" t="s">
        <v>764</v>
      </c>
      <c r="N3" s="445"/>
      <c r="O3" s="445"/>
      <c r="P3" s="444" t="s">
        <v>765</v>
      </c>
      <c r="Q3" s="445"/>
      <c r="R3" s="445"/>
      <c r="S3" s="444" t="s">
        <v>769</v>
      </c>
      <c r="T3" s="445"/>
      <c r="U3" s="445"/>
      <c r="V3" s="444" t="s">
        <v>767</v>
      </c>
      <c r="W3" s="444"/>
      <c r="X3" s="444"/>
      <c r="Y3" s="444" t="s">
        <v>768</v>
      </c>
      <c r="Z3" s="445"/>
      <c r="AA3" s="445"/>
    </row>
    <row r="4" spans="1:28" ht="12.75" customHeight="1" x14ac:dyDescent="0.3">
      <c r="B4" s="446" t="s">
        <v>675</v>
      </c>
      <c r="C4" s="447"/>
      <c r="D4" s="447"/>
      <c r="E4" s="447"/>
      <c r="F4" s="448"/>
      <c r="G4" s="451"/>
      <c r="H4" s="451"/>
      <c r="I4" s="452"/>
      <c r="J4" s="451">
        <f>'INPUT DATI'!D37</f>
        <v>432000</v>
      </c>
      <c r="K4" s="451"/>
      <c r="L4" s="452"/>
      <c r="M4" s="451">
        <f>'INPUT DATI'!D38</f>
        <v>600000</v>
      </c>
      <c r="N4" s="451"/>
      <c r="O4" s="452"/>
      <c r="P4" s="451">
        <f>'INPUT DATI'!E30</f>
        <v>657168.147</v>
      </c>
      <c r="Q4" s="451"/>
      <c r="R4" s="452"/>
      <c r="S4" s="451">
        <f>'INPUT DATI'!D39</f>
        <v>0</v>
      </c>
      <c r="T4" s="451"/>
      <c r="U4" s="452"/>
      <c r="V4" s="451">
        <f>'INPUT DATI'!D40</f>
        <v>192000</v>
      </c>
      <c r="W4" s="451"/>
      <c r="X4" s="452"/>
      <c r="Y4" s="451">
        <f>'INPUT DATI'!D41</f>
        <v>72000</v>
      </c>
      <c r="Z4" s="451"/>
      <c r="AA4" s="452"/>
    </row>
    <row r="5" spans="1:28" ht="15" customHeight="1" x14ac:dyDescent="0.3">
      <c r="B5" s="446" t="s">
        <v>674</v>
      </c>
      <c r="C5" s="447"/>
      <c r="D5" s="447"/>
      <c r="E5" s="447"/>
      <c r="F5" s="448"/>
      <c r="G5" s="449" t="str">
        <f t="shared" ref="G5" si="0">IF(G4&lt;&gt;0,IF(G4&lt;25000,0.204110112659225,0.03+10/POWER(G4,0.4)),"0")</f>
        <v>0</v>
      </c>
      <c r="H5" s="449"/>
      <c r="I5" s="450"/>
      <c r="J5" s="449">
        <f t="shared" ref="J5" si="1">IF(J4&lt;&gt;0,IF(J4&lt;25000,0.204110112659225,0.03+10/POWER(J4,0.4)),"0")</f>
        <v>8.5693755163189056E-2</v>
      </c>
      <c r="K5" s="449"/>
      <c r="L5" s="450"/>
      <c r="M5" s="449">
        <f t="shared" ref="M5" si="2">IF(M4&lt;&gt;0,IF(M4&lt;25000,0.204110112659225,0.03+10/POWER(M4,0.4)),"0")</f>
        <v>7.8835934193058704E-2</v>
      </c>
      <c r="N5" s="449"/>
      <c r="O5" s="450"/>
      <c r="P5" s="449">
        <f t="shared" ref="P5" si="3">IF(P4&lt;&gt;0,IF(P4&lt;25000,0.204110112659225,0.03+10/POWER(P4,0.4)),"0")</f>
        <v>7.7090076720467082E-2</v>
      </c>
      <c r="Q5" s="449"/>
      <c r="R5" s="450"/>
      <c r="S5" s="449" t="str">
        <f t="shared" ref="S5" si="4">IF(S4&lt;&gt;0,IF(S4&lt;25000,0.204110112659225,0.03+10/POWER(S4,0.4)),"0")</f>
        <v>0</v>
      </c>
      <c r="T5" s="449"/>
      <c r="U5" s="450"/>
      <c r="V5" s="449">
        <f t="shared" ref="V5" si="5">IF(V4&lt;&gt;0,IF(V4&lt;25000,0.204110112659225,0.03+10/POWER(V4,0.4)),"0")</f>
        <v>0.1070334783841544</v>
      </c>
      <c r="W5" s="449"/>
      <c r="X5" s="450"/>
      <c r="Y5" s="449">
        <f>IF(Y4&lt;&gt;0,IF(Y4&lt;25000,0.204110112659225,0.03+10/POWER(Y4,0.4)),"0")</f>
        <v>0.14404257148643851</v>
      </c>
      <c r="Z5" s="449"/>
      <c r="AA5" s="450"/>
    </row>
    <row r="6" spans="1:28" ht="87.75" customHeight="1" x14ac:dyDescent="0.3">
      <c r="B6" s="457" t="s">
        <v>630</v>
      </c>
      <c r="C6" s="458"/>
      <c r="D6" s="458"/>
      <c r="E6" s="458"/>
      <c r="F6" s="459"/>
      <c r="G6" s="456" t="s">
        <v>620</v>
      </c>
      <c r="H6" s="456"/>
      <c r="I6" s="456"/>
      <c r="J6" s="456" t="s">
        <v>620</v>
      </c>
      <c r="K6" s="456"/>
      <c r="L6" s="456"/>
      <c r="M6" s="456" t="s">
        <v>609</v>
      </c>
      <c r="N6" s="456"/>
      <c r="O6" s="456"/>
      <c r="P6" s="456" t="s">
        <v>609</v>
      </c>
      <c r="Q6" s="456"/>
      <c r="R6" s="456"/>
      <c r="S6" s="456" t="s">
        <v>758</v>
      </c>
      <c r="T6" s="456"/>
      <c r="U6" s="456"/>
      <c r="V6" s="456" t="s">
        <v>714</v>
      </c>
      <c r="W6" s="456"/>
      <c r="X6" s="456"/>
      <c r="Y6" s="456" t="s">
        <v>610</v>
      </c>
      <c r="Z6" s="456"/>
      <c r="AA6" s="456"/>
      <c r="AB6" s="167"/>
    </row>
    <row r="7" spans="1:28" ht="25.5" customHeight="1" x14ac:dyDescent="0.3">
      <c r="B7" s="446" t="s">
        <v>631</v>
      </c>
      <c r="C7" s="447"/>
      <c r="D7" s="447"/>
      <c r="E7" s="447"/>
      <c r="F7" s="448"/>
      <c r="G7" s="454">
        <f>IF(G6&lt;&gt;"",VLOOKUP(G6,'Tabella-Z1'!K5:L26,2),0)</f>
        <v>0.95</v>
      </c>
      <c r="H7" s="454"/>
      <c r="I7" s="455"/>
      <c r="J7" s="454">
        <f>IF(J6&lt;&gt;"",VLOOKUP(J6,'Tabella-Z1'!K5:L26,2),0)</f>
        <v>0.95</v>
      </c>
      <c r="K7" s="454"/>
      <c r="L7" s="455"/>
      <c r="M7" s="454">
        <f>IF(M6&lt;&gt;"",VLOOKUP(M6,'Tabella-Z1'!K27:L32,2),0)</f>
        <v>0.95</v>
      </c>
      <c r="N7" s="454"/>
      <c r="O7" s="455"/>
      <c r="P7" s="454">
        <f>IF(P6&lt;&gt;"",VLOOKUP(P6,'Tabella-Z1'!K27:L32,2),0)</f>
        <v>0.95</v>
      </c>
      <c r="Q7" s="454"/>
      <c r="R7" s="455"/>
      <c r="S7" s="454">
        <f>IF(S6&lt;&gt;"",VLOOKUP(S6,'Tabella-Z1'!K33:M45,2),0)</f>
        <v>0.75</v>
      </c>
      <c r="T7" s="454"/>
      <c r="U7" s="455"/>
      <c r="V7" s="454">
        <f>IF(V6&lt;&gt;"",VLOOKUP(V6,'Tabella-Z1'!K33:M45,2),0)</f>
        <v>0.85</v>
      </c>
      <c r="W7" s="454"/>
      <c r="X7" s="455"/>
      <c r="Y7" s="454">
        <f>IF(Y6&lt;&gt;"",VLOOKUP(Y6,'Tabella-Z1'!K33:M45,2),0)</f>
        <v>1.1499999999999999</v>
      </c>
      <c r="Z7" s="454"/>
      <c r="AA7" s="455"/>
    </row>
    <row r="8" spans="1:28" ht="20.25" customHeight="1" outlineLevel="1" x14ac:dyDescent="0.3">
      <c r="A8" s="168"/>
      <c r="B8" s="14"/>
      <c r="C8" s="14"/>
      <c r="D8" s="15"/>
      <c r="E8" s="16"/>
      <c r="F8" s="16"/>
      <c r="G8" s="17"/>
      <c r="H8" s="17"/>
      <c r="I8" s="17"/>
      <c r="J8" s="17"/>
      <c r="K8" s="17"/>
      <c r="L8" s="17"/>
      <c r="M8" s="17"/>
      <c r="N8" s="17"/>
      <c r="O8" s="17"/>
      <c r="P8" s="17"/>
      <c r="Q8" s="17"/>
      <c r="R8" s="17"/>
      <c r="S8" s="17"/>
      <c r="T8" s="17"/>
      <c r="U8" s="17"/>
      <c r="V8" s="17"/>
      <c r="W8" s="17"/>
      <c r="X8" s="17"/>
      <c r="Y8" s="17"/>
      <c r="Z8" s="17"/>
      <c r="AA8" s="17"/>
    </row>
    <row r="9" spans="1:28" ht="18" hidden="1" customHeight="1" outlineLevel="1" x14ac:dyDescent="0.3">
      <c r="A9" s="168"/>
      <c r="B9" s="236" t="s">
        <v>700</v>
      </c>
      <c r="C9" s="453" t="s">
        <v>681</v>
      </c>
      <c r="D9" s="453"/>
      <c r="E9" s="453"/>
      <c r="F9" s="453"/>
      <c r="G9" s="453"/>
      <c r="H9" s="453"/>
      <c r="I9" s="453"/>
      <c r="J9" s="453"/>
      <c r="K9" s="453"/>
      <c r="L9" s="453"/>
      <c r="M9" s="453"/>
      <c r="N9" s="453"/>
      <c r="O9" s="453"/>
      <c r="P9" s="453"/>
      <c r="Q9" s="453"/>
      <c r="R9" s="453"/>
      <c r="S9" s="453"/>
      <c r="T9" s="453"/>
      <c r="U9" s="453"/>
      <c r="V9" s="453"/>
      <c r="W9" s="453"/>
      <c r="X9" s="453"/>
      <c r="Y9" s="453"/>
      <c r="Z9" s="453"/>
      <c r="AA9" s="453"/>
    </row>
    <row r="10" spans="1:28" ht="18" hidden="1" customHeight="1" outlineLevel="1" x14ac:dyDescent="0.3">
      <c r="A10" s="168"/>
      <c r="B10" s="95" t="s">
        <v>680</v>
      </c>
      <c r="C10" s="460" t="s">
        <v>679</v>
      </c>
      <c r="D10" s="460"/>
      <c r="E10" s="460"/>
      <c r="F10" s="464"/>
      <c r="G10" s="464"/>
      <c r="H10" s="464"/>
      <c r="I10" s="464"/>
      <c r="J10" s="464"/>
      <c r="K10" s="464"/>
      <c r="L10" s="464"/>
      <c r="M10" s="464"/>
      <c r="N10" s="464"/>
      <c r="O10" s="464"/>
      <c r="P10" s="464"/>
      <c r="Q10" s="464"/>
      <c r="R10" s="464"/>
      <c r="S10" s="464"/>
      <c r="T10" s="464"/>
      <c r="U10" s="464"/>
      <c r="V10" s="464"/>
      <c r="W10" s="464"/>
      <c r="X10" s="464"/>
      <c r="Y10" s="464"/>
      <c r="Z10" s="464"/>
      <c r="AA10" s="464"/>
    </row>
    <row r="11" spans="1:28" ht="18" hidden="1" customHeight="1" outlineLevel="1" x14ac:dyDescent="0.3">
      <c r="B11" s="237" t="s">
        <v>442</v>
      </c>
      <c r="C11" s="462" t="s">
        <v>443</v>
      </c>
      <c r="D11" s="462"/>
      <c r="E11" s="462"/>
      <c r="F11" s="170"/>
      <c r="G11" s="266"/>
      <c r="H11" s="73">
        <f>IF($F11="X",I11,IF(G11="X",I11,0))</f>
        <v>0</v>
      </c>
      <c r="I11" s="74">
        <f>'Tabella-Z2'!H20</f>
        <v>4.4999999999999998E-2</v>
      </c>
      <c r="J11" s="251"/>
      <c r="K11" s="75">
        <f t="shared" ref="K11:K17" si="6">IF($F11="X",L11,IF(J11="X",L11,0))</f>
        <v>0</v>
      </c>
      <c r="L11" s="74">
        <f>'Tabella-Z2'!H20</f>
        <v>4.4999999999999998E-2</v>
      </c>
      <c r="M11" s="251"/>
      <c r="N11" s="76">
        <f t="shared" ref="N11:N17" si="7">IF($F11="X",O11,IF(M11="X",O11,0))</f>
        <v>0</v>
      </c>
      <c r="O11" s="77">
        <f>'Tabella-Z2'!I20</f>
        <v>4.4999999999999998E-2</v>
      </c>
      <c r="P11" s="254"/>
      <c r="Q11" s="75">
        <f t="shared" ref="Q11:Q17" si="8">IF($F11="X",R11,IF(P11="X",R11,0))</f>
        <v>0</v>
      </c>
      <c r="R11" s="74">
        <f>'Tabella-Z2'!I20</f>
        <v>4.4999999999999998E-2</v>
      </c>
      <c r="S11" s="251"/>
      <c r="T11" s="76">
        <f t="shared" ref="T11:T17" si="9">IF($F11="X",U11,IF(S11="X",U11,0))</f>
        <v>0</v>
      </c>
      <c r="U11" s="77">
        <f>'Tabella-Z2'!K20</f>
        <v>4.4999999999999998E-2</v>
      </c>
      <c r="V11" s="254"/>
      <c r="W11" s="75">
        <f t="shared" ref="W11:W17" si="10">IF($F11="X",X11,IF(V11="X",X11,0))</f>
        <v>0</v>
      </c>
      <c r="X11" s="74">
        <f>'Tabella-Z2'!K20</f>
        <v>4.4999999999999998E-2</v>
      </c>
      <c r="Y11" s="251"/>
      <c r="Z11" s="75">
        <f t="shared" ref="Z11:Z17" si="11">IF($F11="X",AA11,IF(Y11="X",AA11,0))</f>
        <v>0</v>
      </c>
      <c r="AA11" s="78">
        <f>'Tabella-Z2'!K20</f>
        <v>4.4999999999999998E-2</v>
      </c>
    </row>
    <row r="12" spans="1:28" ht="18" hidden="1" customHeight="1" outlineLevel="1" x14ac:dyDescent="0.3">
      <c r="B12" s="237" t="s">
        <v>444</v>
      </c>
      <c r="C12" s="462" t="s">
        <v>445</v>
      </c>
      <c r="D12" s="462"/>
      <c r="E12" s="462"/>
      <c r="F12" s="171"/>
      <c r="G12" s="263"/>
      <c r="H12" s="73">
        <f>IF($F12="X",I12,IF(G12="X",I12,0))</f>
        <v>0</v>
      </c>
      <c r="I12" s="74">
        <f>'Tabella-Z2'!H21</f>
        <v>0.09</v>
      </c>
      <c r="J12" s="251"/>
      <c r="K12" s="75">
        <f t="shared" si="6"/>
        <v>0</v>
      </c>
      <c r="L12" s="74">
        <f>'Tabella-Z2'!H21</f>
        <v>0.09</v>
      </c>
      <c r="M12" s="251"/>
      <c r="N12" s="76">
        <f t="shared" si="7"/>
        <v>0</v>
      </c>
      <c r="O12" s="77">
        <f>'Tabella-Z2'!I21</f>
        <v>0.09</v>
      </c>
      <c r="P12" s="254"/>
      <c r="Q12" s="75">
        <f t="shared" si="8"/>
        <v>0</v>
      </c>
      <c r="R12" s="74">
        <f>'Tabella-Z2'!I21</f>
        <v>0.09</v>
      </c>
      <c r="S12" s="251"/>
      <c r="T12" s="76">
        <f t="shared" si="9"/>
        <v>0</v>
      </c>
      <c r="U12" s="77">
        <f>'Tabella-Z2'!K21</f>
        <v>0.09</v>
      </c>
      <c r="V12" s="254"/>
      <c r="W12" s="75">
        <f t="shared" si="10"/>
        <v>0</v>
      </c>
      <c r="X12" s="74">
        <f>'Tabella-Z2'!K21</f>
        <v>0.09</v>
      </c>
      <c r="Y12" s="251"/>
      <c r="Z12" s="75">
        <f t="shared" si="11"/>
        <v>0</v>
      </c>
      <c r="AA12" s="78">
        <f>'Tabella-Z2'!K21</f>
        <v>0.09</v>
      </c>
    </row>
    <row r="13" spans="1:28" ht="18" hidden="1" customHeight="1" outlineLevel="1" x14ac:dyDescent="0.3">
      <c r="B13" s="172" t="s">
        <v>446</v>
      </c>
      <c r="C13" s="465" t="s">
        <v>447</v>
      </c>
      <c r="D13" s="465"/>
      <c r="E13" s="465"/>
      <c r="F13" s="173"/>
      <c r="G13" s="264"/>
      <c r="H13" s="73">
        <f>IF($F13="X",I13,IF(G13="X",I13,0))</f>
        <v>0</v>
      </c>
      <c r="I13" s="74">
        <f>'Tabella-Z2'!H22</f>
        <v>0.02</v>
      </c>
      <c r="J13" s="251"/>
      <c r="K13" s="75">
        <f t="shared" si="6"/>
        <v>0</v>
      </c>
      <c r="L13" s="74">
        <f>'Tabella-Z2'!H22</f>
        <v>0.02</v>
      </c>
      <c r="M13" s="251"/>
      <c r="N13" s="76">
        <f t="shared" si="7"/>
        <v>0</v>
      </c>
      <c r="O13" s="77">
        <f>'Tabella-Z2'!I22</f>
        <v>0.02</v>
      </c>
      <c r="P13" s="254"/>
      <c r="Q13" s="75">
        <f t="shared" si="8"/>
        <v>0</v>
      </c>
      <c r="R13" s="74">
        <f>'Tabella-Z2'!I22</f>
        <v>0.02</v>
      </c>
      <c r="S13" s="251"/>
      <c r="T13" s="76">
        <f t="shared" si="9"/>
        <v>0</v>
      </c>
      <c r="U13" s="77">
        <f>'Tabella-Z2'!K22</f>
        <v>0.02</v>
      </c>
      <c r="V13" s="254"/>
      <c r="W13" s="75">
        <f t="shared" si="10"/>
        <v>0</v>
      </c>
      <c r="X13" s="74">
        <f>'Tabella-Z2'!K22</f>
        <v>0.02</v>
      </c>
      <c r="Y13" s="251"/>
      <c r="Z13" s="75">
        <f t="shared" si="11"/>
        <v>0</v>
      </c>
      <c r="AA13" s="78">
        <f>'Tabella-Z2'!K22</f>
        <v>0.02</v>
      </c>
    </row>
    <row r="14" spans="1:28" ht="14.4" hidden="1" outlineLevel="1" x14ac:dyDescent="0.3">
      <c r="B14" s="95" t="s">
        <v>683</v>
      </c>
      <c r="C14" s="463" t="s">
        <v>682</v>
      </c>
      <c r="D14" s="463"/>
      <c r="E14" s="463"/>
      <c r="F14" s="461"/>
      <c r="G14" s="461"/>
      <c r="H14" s="461"/>
      <c r="I14" s="461"/>
      <c r="J14" s="461"/>
      <c r="K14" s="461"/>
      <c r="L14" s="461"/>
      <c r="M14" s="461"/>
      <c r="N14" s="461"/>
      <c r="O14" s="461"/>
      <c r="P14" s="461"/>
      <c r="Q14" s="461"/>
      <c r="R14" s="461"/>
      <c r="S14" s="461"/>
      <c r="T14" s="461"/>
      <c r="U14" s="461"/>
      <c r="V14" s="461"/>
      <c r="W14" s="461"/>
      <c r="X14" s="461"/>
      <c r="Y14" s="461"/>
      <c r="Z14" s="461"/>
      <c r="AA14" s="461"/>
    </row>
    <row r="15" spans="1:28" ht="18" hidden="1" customHeight="1" outlineLevel="1" x14ac:dyDescent="0.3">
      <c r="B15" s="237" t="s">
        <v>448</v>
      </c>
      <c r="C15" s="462" t="s">
        <v>449</v>
      </c>
      <c r="D15" s="462"/>
      <c r="E15" s="462"/>
      <c r="F15" s="174"/>
      <c r="G15" s="265"/>
      <c r="H15" s="73">
        <f>IF($F15="X",I15,IF(G15="X",I15,0))</f>
        <v>0</v>
      </c>
      <c r="I15" s="74">
        <f>'Tabella-Z2'!H23</f>
        <v>0.04</v>
      </c>
      <c r="J15" s="251"/>
      <c r="K15" s="75">
        <f t="shared" si="6"/>
        <v>0</v>
      </c>
      <c r="L15" s="74">
        <f>'Tabella-Z2'!H23</f>
        <v>0.04</v>
      </c>
      <c r="M15" s="251"/>
      <c r="N15" s="76">
        <f t="shared" si="7"/>
        <v>0</v>
      </c>
      <c r="O15" s="77">
        <f>'Tabella-Z2'!I23</f>
        <v>0.04</v>
      </c>
      <c r="P15" s="254"/>
      <c r="Q15" s="75">
        <f t="shared" si="8"/>
        <v>0</v>
      </c>
      <c r="R15" s="74">
        <f>'Tabella-Z2'!I23</f>
        <v>0.04</v>
      </c>
      <c r="S15" s="251"/>
      <c r="T15" s="76">
        <f t="shared" si="9"/>
        <v>0</v>
      </c>
      <c r="U15" s="77">
        <f>'Tabella-Z2'!K23</f>
        <v>0.04</v>
      </c>
      <c r="V15" s="254"/>
      <c r="W15" s="75">
        <f t="shared" si="10"/>
        <v>0</v>
      </c>
      <c r="X15" s="74">
        <f>'Tabella-Z2'!K23</f>
        <v>0.04</v>
      </c>
      <c r="Y15" s="251"/>
      <c r="Z15" s="75">
        <f t="shared" si="11"/>
        <v>0</v>
      </c>
      <c r="AA15" s="78">
        <f>'Tabella-Z2'!K23</f>
        <v>0.04</v>
      </c>
    </row>
    <row r="16" spans="1:28" ht="24.9" hidden="1" customHeight="1" outlineLevel="1" x14ac:dyDescent="0.3">
      <c r="B16" s="237" t="s">
        <v>450</v>
      </c>
      <c r="C16" s="462" t="s">
        <v>451</v>
      </c>
      <c r="D16" s="462"/>
      <c r="E16" s="462"/>
      <c r="F16" s="171"/>
      <c r="G16" s="263"/>
      <c r="H16" s="73">
        <f>IF($F16="X",I16,IF(G16="X",I16,0))</f>
        <v>0</v>
      </c>
      <c r="I16" s="74">
        <f>'Tabella-Z2'!H24</f>
        <v>0.08</v>
      </c>
      <c r="J16" s="251"/>
      <c r="K16" s="75">
        <f t="shared" si="6"/>
        <v>0</v>
      </c>
      <c r="L16" s="74">
        <f>'Tabella-Z2'!H24</f>
        <v>0.08</v>
      </c>
      <c r="M16" s="251"/>
      <c r="N16" s="76">
        <f t="shared" si="7"/>
        <v>0</v>
      </c>
      <c r="O16" s="77">
        <f>'Tabella-Z2'!I24</f>
        <v>0.08</v>
      </c>
      <c r="P16" s="254"/>
      <c r="Q16" s="75">
        <f t="shared" si="8"/>
        <v>0</v>
      </c>
      <c r="R16" s="74">
        <f>'Tabella-Z2'!I24</f>
        <v>0.08</v>
      </c>
      <c r="S16" s="251"/>
      <c r="T16" s="76">
        <f t="shared" si="9"/>
        <v>0</v>
      </c>
      <c r="U16" s="77">
        <f>'Tabella-Z2'!K24</f>
        <v>0.08</v>
      </c>
      <c r="V16" s="254"/>
      <c r="W16" s="75">
        <f t="shared" si="10"/>
        <v>0</v>
      </c>
      <c r="X16" s="74">
        <f>'Tabella-Z2'!K24</f>
        <v>0.08</v>
      </c>
      <c r="Y16" s="251"/>
      <c r="Z16" s="75">
        <f t="shared" si="11"/>
        <v>0</v>
      </c>
      <c r="AA16" s="78">
        <f>'Tabella-Z2'!K24</f>
        <v>0.08</v>
      </c>
    </row>
    <row r="17" spans="1:27" ht="24.9" hidden="1" customHeight="1" outlineLevel="1" x14ac:dyDescent="0.3">
      <c r="B17" s="237" t="s">
        <v>452</v>
      </c>
      <c r="C17" s="462" t="s">
        <v>453</v>
      </c>
      <c r="D17" s="462"/>
      <c r="E17" s="462"/>
      <c r="F17" s="175"/>
      <c r="G17" s="264"/>
      <c r="H17" s="73">
        <f>IF($F17="X",I17,IF(G17="X",I17,0))</f>
        <v>0</v>
      </c>
      <c r="I17" s="74">
        <f>'Tabella-Z2'!H25</f>
        <v>0.16</v>
      </c>
      <c r="J17" s="251"/>
      <c r="K17" s="75">
        <f t="shared" si="6"/>
        <v>0</v>
      </c>
      <c r="L17" s="74">
        <f>'Tabella-Z2'!H25</f>
        <v>0.16</v>
      </c>
      <c r="M17" s="251"/>
      <c r="N17" s="76">
        <f t="shared" si="7"/>
        <v>0</v>
      </c>
      <c r="O17" s="77">
        <f>'Tabella-Z2'!I25</f>
        <v>0.16</v>
      </c>
      <c r="P17" s="254"/>
      <c r="Q17" s="75">
        <f t="shared" si="8"/>
        <v>0</v>
      </c>
      <c r="R17" s="74">
        <f>'Tabella-Z2'!I25</f>
        <v>0.16</v>
      </c>
      <c r="S17" s="251"/>
      <c r="T17" s="76">
        <f t="shared" si="9"/>
        <v>0</v>
      </c>
      <c r="U17" s="77">
        <f>'Tabella-Z2'!K25</f>
        <v>0.16</v>
      </c>
      <c r="V17" s="254"/>
      <c r="W17" s="75">
        <f t="shared" si="10"/>
        <v>0</v>
      </c>
      <c r="X17" s="74">
        <f>'Tabella-Z2'!K25</f>
        <v>0.16</v>
      </c>
      <c r="Y17" s="251"/>
      <c r="Z17" s="75">
        <f t="shared" si="11"/>
        <v>0</v>
      </c>
      <c r="AA17" s="78">
        <f>'Tabella-Z2'!K25</f>
        <v>0.16</v>
      </c>
    </row>
    <row r="18" spans="1:27" ht="14.4" hidden="1" outlineLevel="1" x14ac:dyDescent="0.3">
      <c r="B18" s="95" t="s">
        <v>685</v>
      </c>
      <c r="C18" s="460" t="s">
        <v>684</v>
      </c>
      <c r="D18" s="460"/>
      <c r="E18" s="460"/>
      <c r="F18" s="461"/>
      <c r="G18" s="461"/>
      <c r="H18" s="461"/>
      <c r="I18" s="461"/>
      <c r="J18" s="461"/>
      <c r="K18" s="461"/>
      <c r="L18" s="461"/>
      <c r="M18" s="461"/>
      <c r="N18" s="461"/>
      <c r="O18" s="461"/>
      <c r="P18" s="461"/>
      <c r="Q18" s="461"/>
      <c r="R18" s="461"/>
      <c r="S18" s="461"/>
      <c r="T18" s="461"/>
      <c r="U18" s="461"/>
      <c r="V18" s="461"/>
      <c r="W18" s="461"/>
      <c r="X18" s="461"/>
      <c r="Y18" s="461"/>
      <c r="Z18" s="461"/>
      <c r="AA18" s="461"/>
    </row>
    <row r="19" spans="1:27" ht="24.9" hidden="1" customHeight="1" outlineLevel="1" x14ac:dyDescent="0.3">
      <c r="B19" s="237" t="s">
        <v>454</v>
      </c>
      <c r="C19" s="462" t="s">
        <v>455</v>
      </c>
      <c r="D19" s="462"/>
      <c r="E19" s="462"/>
      <c r="F19" s="171"/>
      <c r="G19" s="263" t="s">
        <v>1</v>
      </c>
      <c r="H19" s="73"/>
      <c r="I19" s="74"/>
      <c r="J19" s="251" t="s">
        <v>1</v>
      </c>
      <c r="K19" s="75"/>
      <c r="L19" s="74"/>
      <c r="M19" s="251" t="s">
        <v>1</v>
      </c>
      <c r="N19" s="76"/>
      <c r="O19" s="77"/>
      <c r="P19" s="254" t="s">
        <v>1</v>
      </c>
      <c r="Q19" s="75"/>
      <c r="R19" s="74"/>
      <c r="S19" s="251" t="s">
        <v>1</v>
      </c>
      <c r="T19" s="76"/>
      <c r="U19" s="77"/>
      <c r="V19" s="254"/>
      <c r="W19" s="75"/>
      <c r="X19" s="74"/>
      <c r="Y19" s="251"/>
      <c r="Z19" s="75"/>
      <c r="AA19" s="78"/>
    </row>
    <row r="20" spans="1:27" ht="24.9" hidden="1" customHeight="1" outlineLevel="1" x14ac:dyDescent="0.3">
      <c r="B20" s="237" t="s">
        <v>456</v>
      </c>
      <c r="C20" s="462" t="s">
        <v>457</v>
      </c>
      <c r="D20" s="462"/>
      <c r="E20" s="462"/>
      <c r="F20" s="171"/>
      <c r="G20" s="263" t="s">
        <v>1</v>
      </c>
      <c r="H20" s="73"/>
      <c r="I20" s="74"/>
      <c r="J20" s="251" t="s">
        <v>1</v>
      </c>
      <c r="K20" s="75"/>
      <c r="L20" s="74"/>
      <c r="M20" s="251" t="s">
        <v>1</v>
      </c>
      <c r="N20" s="76"/>
      <c r="O20" s="77"/>
      <c r="P20" s="254" t="s">
        <v>1</v>
      </c>
      <c r="Q20" s="75"/>
      <c r="R20" s="74"/>
      <c r="S20" s="251" t="s">
        <v>1</v>
      </c>
      <c r="T20" s="76"/>
      <c r="U20" s="77"/>
      <c r="V20" s="254"/>
      <c r="W20" s="75"/>
      <c r="X20" s="74"/>
      <c r="Y20" s="251"/>
      <c r="Z20" s="75"/>
      <c r="AA20" s="78"/>
    </row>
    <row r="21" spans="1:27" ht="24.9" hidden="1" customHeight="1" outlineLevel="1" x14ac:dyDescent="0.3">
      <c r="B21" s="237" t="s">
        <v>458</v>
      </c>
      <c r="C21" s="462" t="s">
        <v>459</v>
      </c>
      <c r="D21" s="462"/>
      <c r="E21" s="462"/>
      <c r="F21" s="171"/>
      <c r="G21" s="263" t="s">
        <v>1</v>
      </c>
      <c r="H21" s="73"/>
      <c r="I21" s="74"/>
      <c r="J21" s="251" t="s">
        <v>1</v>
      </c>
      <c r="K21" s="75"/>
      <c r="L21" s="74"/>
      <c r="M21" s="251" t="s">
        <v>1</v>
      </c>
      <c r="N21" s="76"/>
      <c r="O21" s="77"/>
      <c r="P21" s="254" t="s">
        <v>1</v>
      </c>
      <c r="Q21" s="75"/>
      <c r="R21" s="74"/>
      <c r="S21" s="251" t="s">
        <v>1</v>
      </c>
      <c r="T21" s="76"/>
      <c r="U21" s="77"/>
      <c r="V21" s="254"/>
      <c r="W21" s="75"/>
      <c r="X21" s="74"/>
      <c r="Y21" s="251"/>
      <c r="Z21" s="75"/>
      <c r="AA21" s="78"/>
    </row>
    <row r="22" spans="1:27" ht="14.4" hidden="1" outlineLevel="1" x14ac:dyDescent="0.3">
      <c r="B22" s="95" t="s">
        <v>687</v>
      </c>
      <c r="C22" s="460" t="s">
        <v>686</v>
      </c>
      <c r="D22" s="460"/>
      <c r="E22" s="460"/>
      <c r="F22" s="461"/>
      <c r="G22" s="461"/>
      <c r="H22" s="461"/>
      <c r="I22" s="461"/>
      <c r="J22" s="461"/>
      <c r="K22" s="461"/>
      <c r="L22" s="461"/>
      <c r="M22" s="461"/>
      <c r="N22" s="461"/>
      <c r="O22" s="461"/>
      <c r="P22" s="461"/>
      <c r="Q22" s="461"/>
      <c r="R22" s="461"/>
      <c r="S22" s="461"/>
      <c r="T22" s="461"/>
      <c r="U22" s="461"/>
      <c r="V22" s="461"/>
      <c r="W22" s="461"/>
      <c r="X22" s="461"/>
      <c r="Y22" s="461"/>
      <c r="Z22" s="461"/>
      <c r="AA22" s="461"/>
    </row>
    <row r="23" spans="1:27" ht="24" hidden="1" customHeight="1" outlineLevel="1" x14ac:dyDescent="0.3">
      <c r="B23" s="237" t="s">
        <v>460</v>
      </c>
      <c r="C23" s="468" t="s">
        <v>461</v>
      </c>
      <c r="D23" s="468"/>
      <c r="E23" s="468"/>
      <c r="F23" s="176"/>
      <c r="G23" s="466" t="s">
        <v>1</v>
      </c>
      <c r="H23" s="467"/>
      <c r="I23" s="467"/>
      <c r="J23" s="466" t="s">
        <v>1</v>
      </c>
      <c r="K23" s="467"/>
      <c r="L23" s="467"/>
      <c r="M23" s="466" t="s">
        <v>1</v>
      </c>
      <c r="N23" s="467"/>
      <c r="O23" s="467"/>
      <c r="P23" s="466" t="s">
        <v>1</v>
      </c>
      <c r="Q23" s="467"/>
      <c r="R23" s="467"/>
      <c r="S23" s="466" t="s">
        <v>1</v>
      </c>
      <c r="T23" s="467"/>
      <c r="U23" s="467"/>
      <c r="V23" s="466"/>
      <c r="W23" s="467"/>
      <c r="X23" s="467"/>
      <c r="Y23" s="466"/>
      <c r="Z23" s="467"/>
      <c r="AA23" s="467"/>
    </row>
    <row r="24" spans="1:27" ht="18" hidden="1" customHeight="1" outlineLevel="1" x14ac:dyDescent="0.3">
      <c r="B24" s="474" t="s">
        <v>694</v>
      </c>
      <c r="C24" s="474"/>
      <c r="D24" s="474"/>
      <c r="E24" s="103" t="s">
        <v>2</v>
      </c>
      <c r="F24" s="102"/>
      <c r="G24" s="102"/>
      <c r="H24" s="102">
        <f>SUM(H11:H23)</f>
        <v>0</v>
      </c>
      <c r="I24" s="102">
        <f>H24</f>
        <v>0</v>
      </c>
      <c r="J24" s="102"/>
      <c r="K24" s="102">
        <f>SUM(K11:K23)</f>
        <v>0</v>
      </c>
      <c r="L24" s="102">
        <f>K24</f>
        <v>0</v>
      </c>
      <c r="M24" s="102"/>
      <c r="N24" s="102">
        <f>SUM(N11:N23)</f>
        <v>0</v>
      </c>
      <c r="O24" s="102">
        <f>N24</f>
        <v>0</v>
      </c>
      <c r="P24" s="102"/>
      <c r="Q24" s="102">
        <f>SUM(Q11:Q23)</f>
        <v>0</v>
      </c>
      <c r="R24" s="102">
        <f>Q24</f>
        <v>0</v>
      </c>
      <c r="S24" s="102"/>
      <c r="T24" s="102">
        <f>SUM(T11:T23)</f>
        <v>0</v>
      </c>
      <c r="U24" s="102">
        <f>T24</f>
        <v>0</v>
      </c>
      <c r="V24" s="102"/>
      <c r="W24" s="102">
        <f>SUM(W11:W23)</f>
        <v>0</v>
      </c>
      <c r="X24" s="102">
        <f>W24</f>
        <v>0</v>
      </c>
      <c r="Y24" s="102"/>
      <c r="Z24" s="102">
        <f>SUM(Z11:Z23)</f>
        <v>0</v>
      </c>
      <c r="AA24" s="102">
        <f>Z24</f>
        <v>0</v>
      </c>
    </row>
    <row r="25" spans="1:27" ht="12.75" hidden="1" customHeight="1" outlineLevel="1" thickBot="1" x14ac:dyDescent="0.35">
      <c r="B25" s="475" t="s">
        <v>7</v>
      </c>
      <c r="C25" s="475"/>
      <c r="D25" s="475"/>
      <c r="E25" s="112" t="s">
        <v>3</v>
      </c>
      <c r="F25" s="112"/>
      <c r="G25" s="469">
        <f>G4*G5*G7*I24</f>
        <v>0</v>
      </c>
      <c r="H25" s="470"/>
      <c r="I25" s="470"/>
      <c r="J25" s="469">
        <f>J4*J5*J7*L24</f>
        <v>0</v>
      </c>
      <c r="K25" s="470"/>
      <c r="L25" s="470"/>
      <c r="M25" s="469">
        <f>M4*M5*M7*O24</f>
        <v>0</v>
      </c>
      <c r="N25" s="470"/>
      <c r="O25" s="470"/>
      <c r="P25" s="469">
        <f>P4*P5*P7*R24</f>
        <v>0</v>
      </c>
      <c r="Q25" s="470"/>
      <c r="R25" s="470"/>
      <c r="S25" s="469">
        <f>S4*S5*S7*U24</f>
        <v>0</v>
      </c>
      <c r="T25" s="470"/>
      <c r="U25" s="470"/>
      <c r="V25" s="469">
        <f>V4*V5*V7*X24</f>
        <v>0</v>
      </c>
      <c r="W25" s="470"/>
      <c r="X25" s="470"/>
      <c r="Y25" s="469">
        <f>Y4*Y5*Y7*AA24</f>
        <v>0</v>
      </c>
      <c r="Z25" s="470"/>
      <c r="AA25" s="470"/>
    </row>
    <row r="26" spans="1:27" ht="24" hidden="1" customHeight="1" outlineLevel="1" thickBot="1" x14ac:dyDescent="0.35">
      <c r="A26" s="177"/>
      <c r="B26" s="471" t="s">
        <v>605</v>
      </c>
      <c r="C26" s="472"/>
      <c r="D26" s="472"/>
      <c r="E26" s="472"/>
      <c r="F26" s="473"/>
      <c r="G26" s="477">
        <f>SUM(G25:AA25)</f>
        <v>0</v>
      </c>
      <c r="H26" s="478"/>
      <c r="I26" s="478"/>
      <c r="J26" s="478"/>
      <c r="K26" s="478"/>
      <c r="L26" s="478"/>
      <c r="M26" s="478"/>
      <c r="N26" s="478"/>
      <c r="O26" s="478"/>
      <c r="P26" s="478"/>
      <c r="Q26" s="478"/>
      <c r="R26" s="478"/>
      <c r="S26" s="478"/>
      <c r="T26" s="478"/>
      <c r="U26" s="478"/>
      <c r="V26" s="478"/>
      <c r="W26" s="478"/>
      <c r="X26" s="478"/>
      <c r="Y26" s="478"/>
      <c r="Z26" s="478"/>
      <c r="AA26" s="479"/>
    </row>
    <row r="27" spans="1:27" ht="13.5" hidden="1" customHeight="1" x14ac:dyDescent="0.3">
      <c r="A27" s="177"/>
      <c r="B27" s="14"/>
      <c r="C27" s="14"/>
      <c r="D27" s="15"/>
      <c r="E27" s="16"/>
      <c r="F27" s="16"/>
      <c r="G27" s="17"/>
      <c r="H27" s="17"/>
      <c r="I27" s="17"/>
      <c r="J27" s="17"/>
      <c r="K27" s="17"/>
      <c r="L27" s="17"/>
      <c r="M27" s="17"/>
      <c r="N27" s="17"/>
      <c r="O27" s="17"/>
      <c r="P27" s="17"/>
      <c r="Q27" s="17"/>
      <c r="R27" s="17"/>
      <c r="S27" s="17"/>
      <c r="T27" s="17"/>
      <c r="U27" s="17"/>
      <c r="V27" s="17"/>
      <c r="W27" s="17"/>
      <c r="X27" s="17"/>
      <c r="Y27" s="17"/>
      <c r="Z27" s="17"/>
      <c r="AA27" s="17"/>
    </row>
    <row r="28" spans="1:27" ht="18" customHeight="1" outlineLevel="1" x14ac:dyDescent="0.3">
      <c r="A28" s="168"/>
      <c r="B28" s="39" t="s">
        <v>667</v>
      </c>
      <c r="C28" s="480" t="s">
        <v>666</v>
      </c>
      <c r="D28" s="480"/>
      <c r="E28" s="480"/>
      <c r="F28" s="480"/>
      <c r="G28" s="480"/>
      <c r="H28" s="480"/>
      <c r="I28" s="480"/>
      <c r="J28" s="480"/>
      <c r="K28" s="480"/>
      <c r="L28" s="480"/>
      <c r="M28" s="480"/>
      <c r="N28" s="480"/>
      <c r="O28" s="480"/>
      <c r="P28" s="480"/>
      <c r="Q28" s="480"/>
      <c r="R28" s="480"/>
      <c r="S28" s="480"/>
      <c r="T28" s="480"/>
      <c r="U28" s="480"/>
      <c r="V28" s="480"/>
      <c r="W28" s="480"/>
      <c r="X28" s="480"/>
      <c r="Y28" s="480"/>
      <c r="Z28" s="480"/>
      <c r="AA28" s="480"/>
    </row>
    <row r="29" spans="1:27" ht="18" customHeight="1" outlineLevel="1" x14ac:dyDescent="0.3">
      <c r="B29" s="178" t="s">
        <v>5</v>
      </c>
      <c r="C29" s="481" t="s">
        <v>463</v>
      </c>
      <c r="D29" s="481"/>
      <c r="E29" s="481"/>
      <c r="F29" s="96"/>
      <c r="G29" s="247"/>
      <c r="H29" s="73">
        <f t="shared" ref="H29:H39" si="12">IF($F29="X",I29,IF(G29="X",I29,0))</f>
        <v>0</v>
      </c>
      <c r="I29" s="74">
        <f>'Tabella-Z2'!H34</f>
        <v>0.09</v>
      </c>
      <c r="J29" s="251"/>
      <c r="K29" s="75">
        <f t="shared" ref="K29:K39" si="13">IF($F29="X",L29,IF(J29="X",L29,0))</f>
        <v>0</v>
      </c>
      <c r="L29" s="74">
        <f>'Tabella-Z2'!H34</f>
        <v>0.09</v>
      </c>
      <c r="M29" s="251"/>
      <c r="N29" s="76">
        <f t="shared" ref="N29:N57" si="14">IF($F29="X",O29,IF(M29="X",O29,0))</f>
        <v>0</v>
      </c>
      <c r="O29" s="77">
        <f>'Tabella-Z2'!I34</f>
        <v>0.09</v>
      </c>
      <c r="P29" s="254"/>
      <c r="Q29" s="75">
        <f t="shared" ref="Q29:Q38" si="15">IF($F29="X",R29,IF(P29="X",R29,0))</f>
        <v>0</v>
      </c>
      <c r="R29" s="74">
        <f>'Tabella-Z2'!I34</f>
        <v>0.09</v>
      </c>
      <c r="S29" s="251"/>
      <c r="T29" s="76">
        <f t="shared" ref="T29:T57" si="16">IF($F29="X",U29,IF(S29="X",U29,0))</f>
        <v>0</v>
      </c>
      <c r="U29" s="77">
        <f>'Tabella-Z2'!K34</f>
        <v>0.09</v>
      </c>
      <c r="V29" s="254"/>
      <c r="W29" s="75">
        <f t="shared" ref="W29:W57" si="17">IF($F29="X",X29,IF(V29="X",X29,0))</f>
        <v>0</v>
      </c>
      <c r="X29" s="74">
        <f>'Tabella-Z2'!K34</f>
        <v>0.09</v>
      </c>
      <c r="Y29" s="251"/>
      <c r="Z29" s="75">
        <f t="shared" ref="Z29:Z38" si="18">IF($F29="X",AA29,IF(Y29="X",AA29,0))</f>
        <v>0</v>
      </c>
      <c r="AA29" s="78">
        <f>'Tabella-Z2'!K34</f>
        <v>0.09</v>
      </c>
    </row>
    <row r="30" spans="1:27" ht="18" customHeight="1" outlineLevel="1" x14ac:dyDescent="0.3">
      <c r="B30" s="179" t="s">
        <v>464</v>
      </c>
      <c r="C30" s="462" t="s">
        <v>465</v>
      </c>
      <c r="D30" s="462"/>
      <c r="E30" s="462"/>
      <c r="F30" s="40"/>
      <c r="G30" s="248"/>
      <c r="H30" s="73">
        <f t="shared" si="12"/>
        <v>0</v>
      </c>
      <c r="I30" s="74">
        <f>'Tabella-Z2'!H35</f>
        <v>0.01</v>
      </c>
      <c r="J30" s="251"/>
      <c r="K30" s="75">
        <f t="shared" si="13"/>
        <v>0</v>
      </c>
      <c r="L30" s="74">
        <f>'Tabella-Z2'!H35</f>
        <v>0.01</v>
      </c>
      <c r="M30" s="251"/>
      <c r="N30" s="76">
        <f t="shared" si="14"/>
        <v>0</v>
      </c>
      <c r="O30" s="77">
        <f>'Tabella-Z2'!I35</f>
        <v>0.01</v>
      </c>
      <c r="P30" s="254"/>
      <c r="Q30" s="75">
        <f t="shared" si="15"/>
        <v>0</v>
      </c>
      <c r="R30" s="74">
        <f>'Tabella-Z2'!I35</f>
        <v>0.01</v>
      </c>
      <c r="S30" s="251"/>
      <c r="T30" s="76">
        <f t="shared" si="16"/>
        <v>0</v>
      </c>
      <c r="U30" s="77">
        <f>'Tabella-Z2'!K35</f>
        <v>0.01</v>
      </c>
      <c r="V30" s="254"/>
      <c r="W30" s="75">
        <f t="shared" si="17"/>
        <v>0</v>
      </c>
      <c r="X30" s="74">
        <f>'Tabella-Z2'!K35</f>
        <v>0.01</v>
      </c>
      <c r="Y30" s="251"/>
      <c r="Z30" s="75">
        <f t="shared" si="18"/>
        <v>0</v>
      </c>
      <c r="AA30" s="78">
        <f>'Tabella-Z2'!N35</f>
        <v>0.01</v>
      </c>
    </row>
    <row r="31" spans="1:27" ht="18" customHeight="1" outlineLevel="1" x14ac:dyDescent="0.3">
      <c r="B31" s="179" t="s">
        <v>466</v>
      </c>
      <c r="C31" s="462" t="s">
        <v>467</v>
      </c>
      <c r="D31" s="462"/>
      <c r="E31" s="462"/>
      <c r="F31" s="40"/>
      <c r="G31" s="248"/>
      <c r="H31" s="73">
        <f t="shared" si="12"/>
        <v>0</v>
      </c>
      <c r="I31" s="74">
        <f>'Tabella-Z2'!H36</f>
        <v>0.02</v>
      </c>
      <c r="J31" s="251"/>
      <c r="K31" s="75">
        <f t="shared" si="13"/>
        <v>0</v>
      </c>
      <c r="L31" s="74">
        <f>'Tabella-Z2'!H36</f>
        <v>0.02</v>
      </c>
      <c r="M31" s="251"/>
      <c r="N31" s="76">
        <f t="shared" si="14"/>
        <v>0</v>
      </c>
      <c r="O31" s="77">
        <f>'Tabella-Z2'!I36</f>
        <v>0.02</v>
      </c>
      <c r="P31" s="254"/>
      <c r="Q31" s="75">
        <f t="shared" si="15"/>
        <v>0</v>
      </c>
      <c r="R31" s="74">
        <f>'Tabella-Z2'!I36</f>
        <v>0.02</v>
      </c>
      <c r="S31" s="251"/>
      <c r="T31" s="76">
        <f t="shared" si="16"/>
        <v>0</v>
      </c>
      <c r="U31" s="77">
        <f>'Tabella-Z2'!K36</f>
        <v>0.02</v>
      </c>
      <c r="V31" s="254"/>
      <c r="W31" s="75">
        <f t="shared" si="17"/>
        <v>0</v>
      </c>
      <c r="X31" s="74">
        <f>'Tabella-Z2'!K36</f>
        <v>0.02</v>
      </c>
      <c r="Y31" s="251"/>
      <c r="Z31" s="75">
        <f t="shared" si="18"/>
        <v>0</v>
      </c>
      <c r="AA31" s="78">
        <f>'Tabella-Z2'!N36</f>
        <v>0.02</v>
      </c>
    </row>
    <row r="32" spans="1:27" ht="18" customHeight="1" outlineLevel="1" x14ac:dyDescent="0.3">
      <c r="B32" s="179" t="s">
        <v>468</v>
      </c>
      <c r="C32" s="462" t="s">
        <v>264</v>
      </c>
      <c r="D32" s="476"/>
      <c r="E32" s="476"/>
      <c r="F32" s="40"/>
      <c r="G32" s="248"/>
      <c r="H32" s="73">
        <f t="shared" si="12"/>
        <v>0</v>
      </c>
      <c r="I32" s="74">
        <f>'Tabella-Z2'!H37</f>
        <v>0.03</v>
      </c>
      <c r="J32" s="251"/>
      <c r="K32" s="75">
        <f t="shared" si="13"/>
        <v>0</v>
      </c>
      <c r="L32" s="74">
        <f>'Tabella-Z2'!H37</f>
        <v>0.03</v>
      </c>
      <c r="M32" s="251"/>
      <c r="N32" s="76">
        <f t="shared" si="14"/>
        <v>0</v>
      </c>
      <c r="O32" s="77">
        <f>'Tabella-Z2'!I37</f>
        <v>0.03</v>
      </c>
      <c r="P32" s="254"/>
      <c r="Q32" s="75">
        <f t="shared" si="15"/>
        <v>0</v>
      </c>
      <c r="R32" s="74">
        <f>'Tabella-Z2'!I37</f>
        <v>0.03</v>
      </c>
      <c r="S32" s="251"/>
      <c r="T32" s="76">
        <f t="shared" si="16"/>
        <v>0</v>
      </c>
      <c r="U32" s="77">
        <f>'Tabella-Z2'!K37</f>
        <v>0.03</v>
      </c>
      <c r="V32" s="254"/>
      <c r="W32" s="75">
        <f t="shared" si="17"/>
        <v>0</v>
      </c>
      <c r="X32" s="74">
        <f>'Tabella-Z2'!K37</f>
        <v>0.03</v>
      </c>
      <c r="Y32" s="251"/>
      <c r="Z32" s="75">
        <f t="shared" si="18"/>
        <v>0</v>
      </c>
      <c r="AA32" s="78">
        <f>'Tabella-Z2'!N37</f>
        <v>0.03</v>
      </c>
    </row>
    <row r="33" spans="2:27" ht="18" customHeight="1" outlineLevel="1" x14ac:dyDescent="0.3">
      <c r="B33" s="179" t="s">
        <v>469</v>
      </c>
      <c r="C33" s="462" t="s">
        <v>266</v>
      </c>
      <c r="D33" s="476"/>
      <c r="E33" s="476"/>
      <c r="F33" s="40"/>
      <c r="G33" s="248"/>
      <c r="H33" s="73">
        <f t="shared" si="12"/>
        <v>0</v>
      </c>
      <c r="I33" s="74">
        <f>'Tabella-Z2'!H38</f>
        <v>7.0000000000000007E-2</v>
      </c>
      <c r="J33" s="251"/>
      <c r="K33" s="75">
        <f t="shared" si="13"/>
        <v>0</v>
      </c>
      <c r="L33" s="74">
        <f>'Tabella-Z2'!H38</f>
        <v>7.0000000000000007E-2</v>
      </c>
      <c r="M33" s="251"/>
      <c r="N33" s="76">
        <f t="shared" si="14"/>
        <v>0</v>
      </c>
      <c r="O33" s="77">
        <f>'Tabella-Z2'!I38</f>
        <v>7.0000000000000007E-2</v>
      </c>
      <c r="P33" s="254"/>
      <c r="Q33" s="75">
        <f t="shared" si="15"/>
        <v>0</v>
      </c>
      <c r="R33" s="74">
        <f>'Tabella-Z2'!I38</f>
        <v>7.0000000000000007E-2</v>
      </c>
      <c r="S33" s="251"/>
      <c r="T33" s="76">
        <f t="shared" si="16"/>
        <v>0</v>
      </c>
      <c r="U33" s="77">
        <f>'Tabella-Z2'!K38</f>
        <v>7.0000000000000007E-2</v>
      </c>
      <c r="V33" s="254"/>
      <c r="W33" s="75">
        <f t="shared" si="17"/>
        <v>0</v>
      </c>
      <c r="X33" s="74">
        <f>'Tabella-Z2'!K38</f>
        <v>7.0000000000000007E-2</v>
      </c>
      <c r="Y33" s="251"/>
      <c r="Z33" s="75">
        <f t="shared" si="18"/>
        <v>0</v>
      </c>
      <c r="AA33" s="78">
        <f>'Tabella-Z2'!N38</f>
        <v>7.0000000000000007E-2</v>
      </c>
    </row>
    <row r="34" spans="2:27" ht="18" customHeight="1" outlineLevel="1" x14ac:dyDescent="0.3">
      <c r="B34" s="179" t="s">
        <v>470</v>
      </c>
      <c r="C34" s="462" t="s">
        <v>471</v>
      </c>
      <c r="D34" s="462"/>
      <c r="E34" s="462"/>
      <c r="F34" s="40"/>
      <c r="G34" s="248"/>
      <c r="H34" s="73">
        <f t="shared" si="12"/>
        <v>0</v>
      </c>
      <c r="I34" s="74">
        <f>'Tabella-Z2'!H39</f>
        <v>0.03</v>
      </c>
      <c r="J34" s="251"/>
      <c r="K34" s="75">
        <f t="shared" si="13"/>
        <v>0</v>
      </c>
      <c r="L34" s="74">
        <f>'Tabella-Z2'!H39</f>
        <v>0.03</v>
      </c>
      <c r="M34" s="251"/>
      <c r="N34" s="76">
        <f t="shared" si="14"/>
        <v>0</v>
      </c>
      <c r="O34" s="77">
        <f>'Tabella-Z2'!I39</f>
        <v>0.03</v>
      </c>
      <c r="P34" s="254"/>
      <c r="Q34" s="75">
        <f t="shared" si="15"/>
        <v>0</v>
      </c>
      <c r="R34" s="74">
        <f>'Tabella-Z2'!I39</f>
        <v>0.03</v>
      </c>
      <c r="S34" s="251"/>
      <c r="T34" s="76">
        <f t="shared" si="16"/>
        <v>0</v>
      </c>
      <c r="U34" s="77">
        <f>'Tabella-Z2'!K39</f>
        <v>0.03</v>
      </c>
      <c r="V34" s="254"/>
      <c r="W34" s="75">
        <f t="shared" si="17"/>
        <v>0</v>
      </c>
      <c r="X34" s="74">
        <f>'Tabella-Z2'!K39</f>
        <v>0.03</v>
      </c>
      <c r="Y34" s="251"/>
      <c r="Z34" s="75">
        <f t="shared" si="18"/>
        <v>0</v>
      </c>
      <c r="AA34" s="78">
        <f>'Tabella-Z2'!N39</f>
        <v>0.03</v>
      </c>
    </row>
    <row r="35" spans="2:27" ht="18" customHeight="1" outlineLevel="1" x14ac:dyDescent="0.3">
      <c r="B35" s="179" t="s">
        <v>472</v>
      </c>
      <c r="C35" s="462" t="s">
        <v>473</v>
      </c>
      <c r="D35" s="462"/>
      <c r="E35" s="462"/>
      <c r="F35" s="40"/>
      <c r="G35" s="248"/>
      <c r="H35" s="73">
        <f t="shared" si="12"/>
        <v>0</v>
      </c>
      <c r="I35" s="74">
        <f>'Tabella-Z2'!H40</f>
        <v>1.4999999999999999E-2</v>
      </c>
      <c r="J35" s="251"/>
      <c r="K35" s="75">
        <f t="shared" si="13"/>
        <v>0</v>
      </c>
      <c r="L35" s="74">
        <f>'Tabella-Z2'!H40</f>
        <v>1.4999999999999999E-2</v>
      </c>
      <c r="M35" s="251"/>
      <c r="N35" s="76">
        <f t="shared" si="14"/>
        <v>0</v>
      </c>
      <c r="O35" s="77">
        <f>'Tabella-Z2'!I40</f>
        <v>1.4999999999999999E-2</v>
      </c>
      <c r="P35" s="254"/>
      <c r="Q35" s="75">
        <f t="shared" si="15"/>
        <v>0</v>
      </c>
      <c r="R35" s="74">
        <f>'Tabella-Z2'!I40</f>
        <v>1.4999999999999999E-2</v>
      </c>
      <c r="S35" s="251"/>
      <c r="T35" s="76">
        <f t="shared" si="16"/>
        <v>0</v>
      </c>
      <c r="U35" s="77">
        <f>'Tabella-Z2'!K40</f>
        <v>1.4999999999999999E-2</v>
      </c>
      <c r="V35" s="254"/>
      <c r="W35" s="75">
        <f t="shared" si="17"/>
        <v>0</v>
      </c>
      <c r="X35" s="74">
        <f>'Tabella-Z2'!K40</f>
        <v>1.4999999999999999E-2</v>
      </c>
      <c r="Y35" s="251"/>
      <c r="Z35" s="75">
        <f t="shared" si="18"/>
        <v>0</v>
      </c>
      <c r="AA35" s="78">
        <f>'Tabella-Z2'!N40</f>
        <v>1.4999999999999999E-2</v>
      </c>
    </row>
    <row r="36" spans="2:27" ht="18" customHeight="1" outlineLevel="1" x14ac:dyDescent="0.3">
      <c r="B36" s="179" t="s">
        <v>474</v>
      </c>
      <c r="C36" s="462" t="s">
        <v>475</v>
      </c>
      <c r="D36" s="462"/>
      <c r="E36" s="462"/>
      <c r="F36" s="40"/>
      <c r="G36" s="248"/>
      <c r="H36" s="73">
        <f t="shared" si="12"/>
        <v>0</v>
      </c>
      <c r="I36" s="74">
        <f>'Tabella-Z2'!H41</f>
        <v>1.4999999999999999E-2</v>
      </c>
      <c r="J36" s="251"/>
      <c r="K36" s="75">
        <f t="shared" si="13"/>
        <v>0</v>
      </c>
      <c r="L36" s="74">
        <f>'Tabella-Z2'!H41</f>
        <v>1.4999999999999999E-2</v>
      </c>
      <c r="M36" s="251"/>
      <c r="N36" s="76">
        <f t="shared" si="14"/>
        <v>0</v>
      </c>
      <c r="O36" s="77">
        <f>'Tabella-Z2'!I41</f>
        <v>1.4999999999999999E-2</v>
      </c>
      <c r="P36" s="254"/>
      <c r="Q36" s="75">
        <f t="shared" si="15"/>
        <v>0</v>
      </c>
      <c r="R36" s="74">
        <f>'Tabella-Z2'!I41</f>
        <v>1.4999999999999999E-2</v>
      </c>
      <c r="S36" s="251"/>
      <c r="T36" s="76">
        <f t="shared" si="16"/>
        <v>0</v>
      </c>
      <c r="U36" s="77">
        <f>'Tabella-Z2'!K41</f>
        <v>1.4999999999999999E-2</v>
      </c>
      <c r="V36" s="254"/>
      <c r="W36" s="75">
        <f t="shared" si="17"/>
        <v>0</v>
      </c>
      <c r="X36" s="74">
        <f>'Tabella-Z2'!K41</f>
        <v>1.4999999999999999E-2</v>
      </c>
      <c r="Y36" s="251"/>
      <c r="Z36" s="75">
        <f t="shared" si="18"/>
        <v>0</v>
      </c>
      <c r="AA36" s="78">
        <f>'Tabella-Z2'!N41</f>
        <v>1.4999999999999999E-2</v>
      </c>
    </row>
    <row r="37" spans="2:27" ht="18" customHeight="1" outlineLevel="1" x14ac:dyDescent="0.3">
      <c r="B37" s="179" t="s">
        <v>476</v>
      </c>
      <c r="C37" s="462" t="s">
        <v>477</v>
      </c>
      <c r="D37" s="462"/>
      <c r="E37" s="462"/>
      <c r="F37" s="40"/>
      <c r="G37" s="248"/>
      <c r="H37" s="73">
        <f t="shared" si="12"/>
        <v>0</v>
      </c>
      <c r="I37" s="74">
        <f>'Tabella-Z2'!H42</f>
        <v>1.4999999999999999E-2</v>
      </c>
      <c r="J37" s="251"/>
      <c r="K37" s="75">
        <f t="shared" si="13"/>
        <v>0</v>
      </c>
      <c r="L37" s="74">
        <f>'Tabella-Z2'!H42</f>
        <v>1.4999999999999999E-2</v>
      </c>
      <c r="M37" s="251"/>
      <c r="N37" s="76">
        <f t="shared" si="14"/>
        <v>0</v>
      </c>
      <c r="O37" s="77">
        <f>'Tabella-Z2'!I42</f>
        <v>1.4999999999999999E-2</v>
      </c>
      <c r="P37" s="254"/>
      <c r="Q37" s="75">
        <f t="shared" si="15"/>
        <v>0</v>
      </c>
      <c r="R37" s="74">
        <f>'Tabella-Z2'!I42</f>
        <v>1.4999999999999999E-2</v>
      </c>
      <c r="S37" s="251"/>
      <c r="T37" s="76">
        <f t="shared" si="16"/>
        <v>0</v>
      </c>
      <c r="U37" s="77">
        <f>'Tabella-Z2'!K42</f>
        <v>1.4999999999999999E-2</v>
      </c>
      <c r="V37" s="254"/>
      <c r="W37" s="75">
        <f t="shared" si="17"/>
        <v>0</v>
      </c>
      <c r="X37" s="74">
        <f>'Tabella-Z2'!K42</f>
        <v>1.4999999999999999E-2</v>
      </c>
      <c r="Y37" s="251"/>
      <c r="Z37" s="75">
        <f t="shared" si="18"/>
        <v>0</v>
      </c>
      <c r="AA37" s="78">
        <f>'Tabella-Z2'!N42</f>
        <v>1.4999999999999999E-2</v>
      </c>
    </row>
    <row r="38" spans="2:27" ht="18" customHeight="1" outlineLevel="1" x14ac:dyDescent="0.3">
      <c r="B38" s="179" t="s">
        <v>478</v>
      </c>
      <c r="C38" s="462" t="s">
        <v>479</v>
      </c>
      <c r="D38" s="462"/>
      <c r="E38" s="462"/>
      <c r="F38" s="69"/>
      <c r="G38" s="249"/>
      <c r="H38" s="73">
        <f t="shared" si="12"/>
        <v>0</v>
      </c>
      <c r="I38" s="74">
        <f>'Tabella-Z2'!H43</f>
        <v>1.4999999999999999E-2</v>
      </c>
      <c r="J38" s="251"/>
      <c r="K38" s="75">
        <f t="shared" si="13"/>
        <v>0</v>
      </c>
      <c r="L38" s="74">
        <f>'Tabella-Z2'!H43</f>
        <v>1.4999999999999999E-2</v>
      </c>
      <c r="M38" s="251"/>
      <c r="N38" s="76">
        <f t="shared" si="14"/>
        <v>0</v>
      </c>
      <c r="O38" s="77">
        <f>'Tabella-Z2'!I43</f>
        <v>1.4999999999999999E-2</v>
      </c>
      <c r="P38" s="254"/>
      <c r="Q38" s="75">
        <f t="shared" si="15"/>
        <v>0</v>
      </c>
      <c r="R38" s="74">
        <f>'Tabella-Z2'!I43</f>
        <v>1.4999999999999999E-2</v>
      </c>
      <c r="S38" s="251"/>
      <c r="T38" s="76">
        <f t="shared" si="16"/>
        <v>0</v>
      </c>
      <c r="U38" s="77">
        <f>'Tabella-Z2'!K43</f>
        <v>1.4999999999999999E-2</v>
      </c>
      <c r="V38" s="254"/>
      <c r="W38" s="75">
        <f t="shared" si="17"/>
        <v>0</v>
      </c>
      <c r="X38" s="74">
        <f>'Tabella-Z2'!K43</f>
        <v>1.4999999999999999E-2</v>
      </c>
      <c r="Y38" s="251"/>
      <c r="Z38" s="75">
        <f t="shared" si="18"/>
        <v>0</v>
      </c>
      <c r="AA38" s="78">
        <f>'Tabella-Z2'!N43</f>
        <v>1.4999999999999999E-2</v>
      </c>
    </row>
    <row r="39" spans="2:27" ht="18" customHeight="1" outlineLevel="1" x14ac:dyDescent="0.3">
      <c r="B39" s="488" t="s">
        <v>480</v>
      </c>
      <c r="C39" s="468" t="s">
        <v>677</v>
      </c>
      <c r="D39" s="180" t="s">
        <v>439</v>
      </c>
      <c r="E39" s="181">
        <v>250000</v>
      </c>
      <c r="F39" s="491" t="s">
        <v>713</v>
      </c>
      <c r="G39" s="494"/>
      <c r="H39" s="47">
        <f t="shared" si="12"/>
        <v>3.9E-2</v>
      </c>
      <c r="I39" s="56">
        <f>'Tabella-Z2'!H44</f>
        <v>3.9E-2</v>
      </c>
      <c r="J39" s="482"/>
      <c r="K39" s="52">
        <f t="shared" si="13"/>
        <v>3.9E-2</v>
      </c>
      <c r="L39" s="56">
        <f>'Tabella-Z2'!H44</f>
        <v>3.9E-2</v>
      </c>
      <c r="M39" s="482"/>
      <c r="N39" s="41">
        <f>IF($F39="X",O39,IF(M39="X",O39,0))</f>
        <v>3.9E-2</v>
      </c>
      <c r="O39" s="42">
        <f>IF(M6="",0,IF(VLOOKUP($M$6,'Tabella-Z1'!$K$27:$M$32,3)=13,'Tabella-Z2'!I44,'Tabella-Z2'!J44))</f>
        <v>3.9E-2</v>
      </c>
      <c r="P39" s="485"/>
      <c r="Q39" s="52">
        <f>IF($F39="X",R39,IF(P39="X",R39,0))</f>
        <v>3.9E-2</v>
      </c>
      <c r="R39" s="56">
        <f>IF(P6="",0,IF(VLOOKUP($M$6,'Tabella-Z1'!$K$27:$M$32,3)=13,'Tabella-Z2'!I44,'Tabella-Z2'!J44))</f>
        <v>3.9E-2</v>
      </c>
      <c r="S39" s="482"/>
      <c r="T39" s="41">
        <f>IF($F39="X",U39,IF(S39="X",U39,0))</f>
        <v>3.9E-2</v>
      </c>
      <c r="U39" s="42">
        <f>'Tabella-Z2'!K44</f>
        <v>3.9E-2</v>
      </c>
      <c r="V39" s="485"/>
      <c r="W39" s="52">
        <f>IF($F39="X",X39,IF(V39="X",X39,0))</f>
        <v>3.9E-2</v>
      </c>
      <c r="X39" s="56">
        <f>'Tabella-Z2'!K44</f>
        <v>3.9E-2</v>
      </c>
      <c r="Y39" s="482"/>
      <c r="Z39" s="52">
        <f>IF($F39="X",AA39,IF(Y39="X",AA39,0))</f>
        <v>5.2999999999999999E-2</v>
      </c>
      <c r="AA39" s="43">
        <f>'Tabella-Z2'!N44</f>
        <v>5.2999999999999999E-2</v>
      </c>
    </row>
    <row r="40" spans="2:27" ht="18" customHeight="1" outlineLevel="1" x14ac:dyDescent="0.3">
      <c r="B40" s="489"/>
      <c r="C40" s="490"/>
      <c r="D40" s="183" t="s">
        <v>440</v>
      </c>
      <c r="E40" s="184">
        <v>500000</v>
      </c>
      <c r="F40" s="492"/>
      <c r="G40" s="495"/>
      <c r="H40" s="58">
        <f>IF(AND($F$39="X",$G$4&gt;E39),I40,IF(AND($G$39="X",$G$4&gt;E39),I40,0))</f>
        <v>0</v>
      </c>
      <c r="I40" s="59">
        <f>'Tabella-Z2'!H45</f>
        <v>0.01</v>
      </c>
      <c r="J40" s="483"/>
      <c r="K40" s="60">
        <f>IF(AND($F$39="X",$J$4&gt;E39),L40,IF(AND($G$39="X",$J$4&gt;E39),L40,0))</f>
        <v>0.01</v>
      </c>
      <c r="L40" s="59">
        <f>'Tabella-Z2'!H45</f>
        <v>0.01</v>
      </c>
      <c r="M40" s="483"/>
      <c r="N40" s="61">
        <f>IF(AND($F$39="X",$M$4&gt;E39),O40,IF(AND($M$39="X",$M$4&gt;E39),O40,0))</f>
        <v>0.01</v>
      </c>
      <c r="O40" s="62">
        <f>IF(M6="",0,IF(VLOOKUP($M$6,'Tabella-Z1'!$K$27:$M$32,3)=13,'Tabella-Z2'!I45,'Tabella-Z2'!J45))</f>
        <v>0.01</v>
      </c>
      <c r="P40" s="486"/>
      <c r="Q40" s="60">
        <f>IF(AND($F$39="X",$P$4&gt;E39),R40,IF(AND($P$39="X",$P$4&gt;E39),R40,0))</f>
        <v>0.01</v>
      </c>
      <c r="R40" s="59">
        <f>IF(P6="",0,IF(VLOOKUP($P$6,'Tabella-Z1'!$K$27:$M$32,3)=13,'Tabella-Z2'!I45,'Tabella-Z2'!J45))</f>
        <v>0.01</v>
      </c>
      <c r="S40" s="483"/>
      <c r="T40" s="61">
        <f>IF(AND($F$39="X",$S$4&gt;E39),U40,IF(AND($S$39="X",$S$4&gt;E39),U40,0))</f>
        <v>0</v>
      </c>
      <c r="U40" s="62">
        <f>'Tabella-Z2'!K45</f>
        <v>0.01</v>
      </c>
      <c r="V40" s="486"/>
      <c r="W40" s="60">
        <f>IF(AND($F$39="X",$V$4&gt;E39),X40,IF(AND($V$39="X",$V$4&gt;E39),X40,0))</f>
        <v>0</v>
      </c>
      <c r="X40" s="59">
        <f>'Tabella-Z2'!K45</f>
        <v>0.01</v>
      </c>
      <c r="Y40" s="483"/>
      <c r="Z40" s="60">
        <f>IF(AND($F$39="X",$Y$4&gt;E39),AA40,IF(AND($V$39="X",$Y$4&gt;E39),AA40,0))</f>
        <v>0</v>
      </c>
      <c r="AA40" s="63">
        <f>'Tabella-Z2'!N45</f>
        <v>4.8000000000000001E-2</v>
      </c>
    </row>
    <row r="41" spans="2:27" ht="18" customHeight="1" outlineLevel="1" x14ac:dyDescent="0.3">
      <c r="B41" s="489"/>
      <c r="C41" s="490"/>
      <c r="D41" s="183" t="s">
        <v>440</v>
      </c>
      <c r="E41" s="184">
        <v>1000000</v>
      </c>
      <c r="F41" s="492"/>
      <c r="G41" s="495"/>
      <c r="H41" s="58">
        <f>IF(AND($F$39="X",$G$4&gt;E40),I41,IF(AND($G$39="X",$G$4&gt;E40),I41,0))</f>
        <v>0</v>
      </c>
      <c r="I41" s="59">
        <f>'Tabella-Z2'!H46</f>
        <v>1.2999999999999999E-2</v>
      </c>
      <c r="J41" s="483"/>
      <c r="K41" s="60">
        <f>IF(AND($F$39="X",$J$4&gt;E40),L41,IF(AND($G$39="X",$J$4&gt;E40),L41,0))</f>
        <v>0</v>
      </c>
      <c r="L41" s="59">
        <f>'Tabella-Z2'!H46</f>
        <v>1.2999999999999999E-2</v>
      </c>
      <c r="M41" s="483"/>
      <c r="N41" s="61">
        <f>IF(AND($F$39="X",$M$4&gt;E40),O41,IF(AND($M$39="X",$M$4&gt;E40),O41,0))</f>
        <v>1.2999999999999999E-2</v>
      </c>
      <c r="O41" s="62">
        <f>IF(M6="",0,IF(VLOOKUP($M$6,'Tabella-Z1'!$K$27:$M$32,3)=13,'Tabella-Z2'!I46,'Tabella-Z2'!J46))</f>
        <v>1.2999999999999999E-2</v>
      </c>
      <c r="P41" s="486"/>
      <c r="Q41" s="60">
        <f>IF(AND($F$39="X",$P$4&gt;E40),R41,IF(AND($M$39="X",$P$4&gt;E40),R41,0))</f>
        <v>1.2999999999999999E-2</v>
      </c>
      <c r="R41" s="59">
        <f>IF(P6="",0,IF(VLOOKUP($P$6,'Tabella-Z1'!$K$27:$M$32,3)=13,'Tabella-Z2'!I46,'Tabella-Z2'!J46))</f>
        <v>1.2999999999999999E-2</v>
      </c>
      <c r="S41" s="483"/>
      <c r="T41" s="61">
        <f>IF(AND($F$39="X",$S$4&gt;E40),U41,IF(AND($S$39="X",$S$4&gt;E40),U41,0))</f>
        <v>0</v>
      </c>
      <c r="U41" s="62">
        <f>'Tabella-Z2'!K46</f>
        <v>1.2999999999999999E-2</v>
      </c>
      <c r="V41" s="486"/>
      <c r="W41" s="60">
        <f>IF(AND($F$39="X",$V$4&gt;E40),X41,IF(AND($V$39="X",$V$4&gt;E40),X41,0))</f>
        <v>0</v>
      </c>
      <c r="X41" s="59">
        <f>'Tabella-Z2'!K46</f>
        <v>1.2999999999999999E-2</v>
      </c>
      <c r="Y41" s="483"/>
      <c r="Z41" s="60">
        <f>IF(AND($F$39="X",$Y$4&gt;E40),AA41,IF(AND($V$39="X",$Y$4&gt;E40),AA41,0))</f>
        <v>0</v>
      </c>
      <c r="AA41" s="63">
        <f>'Tabella-Z2'!N46</f>
        <v>4.3999999999999997E-2</v>
      </c>
    </row>
    <row r="42" spans="2:27" ht="18" customHeight="1" outlineLevel="1" x14ac:dyDescent="0.3">
      <c r="B42" s="489"/>
      <c r="C42" s="490"/>
      <c r="D42" s="183" t="s">
        <v>440</v>
      </c>
      <c r="E42" s="184">
        <v>2500000</v>
      </c>
      <c r="F42" s="492"/>
      <c r="G42" s="495"/>
      <c r="H42" s="58">
        <f>IF(AND($F$39="X",$G$4&gt;E41),I42,IF(AND($G$39="X",$G$4&gt;E41),I42,0))</f>
        <v>0</v>
      </c>
      <c r="I42" s="59">
        <f>'Tabella-Z2'!H47</f>
        <v>1.7999999999999999E-2</v>
      </c>
      <c r="J42" s="483"/>
      <c r="K42" s="60">
        <f>IF(AND($F$39="X",$J$4&gt;E41),L42,IF(AND($G$39="X",$J$4&gt;E41),L42,0))</f>
        <v>0</v>
      </c>
      <c r="L42" s="59">
        <f>'Tabella-Z2'!H47</f>
        <v>1.7999999999999999E-2</v>
      </c>
      <c r="M42" s="483"/>
      <c r="N42" s="61">
        <f>IF(AND($F$39="X",$M$4&gt;E41),O42,IF(AND($M$39="X",$M$4&gt;E41),O42,0))</f>
        <v>0</v>
      </c>
      <c r="O42" s="62">
        <f>IF(M6="",0,IF(VLOOKUP($M$6,'Tabella-Z1'!$K$27:$M$32,3)=13,'Tabella-Z2'!I47,'Tabella-Z2'!J47))</f>
        <v>1.7999999999999999E-2</v>
      </c>
      <c r="P42" s="486"/>
      <c r="Q42" s="60">
        <f>IF(AND($F$39="X",$P$4&gt;E41),R42,IF(AND($M$39="X",$P$4&gt;E41),R42,0))</f>
        <v>0</v>
      </c>
      <c r="R42" s="59">
        <f>IF(P6="",0,IF(VLOOKUP($P$6,'Tabella-Z1'!$K$27:$M$32,3)=13,'Tabella-Z2'!I47,'Tabella-Z2'!J47))</f>
        <v>1.7999999999999999E-2</v>
      </c>
      <c r="S42" s="483"/>
      <c r="T42" s="61">
        <f>IF(AND($F$39="X",$S$4&gt;E41),U42,IF(AND($S$39="X",$S$4&gt;E41),U42,0))</f>
        <v>0</v>
      </c>
      <c r="U42" s="62">
        <f>'Tabella-Z2'!K47</f>
        <v>1.7999999999999999E-2</v>
      </c>
      <c r="V42" s="486"/>
      <c r="W42" s="60">
        <f>IF(AND($F$39="X",$V$4&gt;E41),X42,IF(AND($V$39="X",$V$4&gt;E41),X42,0))</f>
        <v>0</v>
      </c>
      <c r="X42" s="59">
        <f>'Tabella-Z2'!K47</f>
        <v>1.7999999999999999E-2</v>
      </c>
      <c r="Y42" s="483"/>
      <c r="Z42" s="60">
        <f>IF(AND($F$39="X",$Y$4&gt;E41),AA42,IF(AND($V$39="X",$Y$4&gt;E41),AA42,0))</f>
        <v>0</v>
      </c>
      <c r="AA42" s="63">
        <f>'Tabella-Z2'!N47</f>
        <v>4.2000000000000003E-2</v>
      </c>
    </row>
    <row r="43" spans="2:27" ht="18" customHeight="1" outlineLevel="1" x14ac:dyDescent="0.3">
      <c r="B43" s="489"/>
      <c r="C43" s="490"/>
      <c r="D43" s="183" t="s">
        <v>440</v>
      </c>
      <c r="E43" s="184">
        <v>10000000</v>
      </c>
      <c r="F43" s="492"/>
      <c r="G43" s="495"/>
      <c r="H43" s="58">
        <f>IF(AND($F$39="X",$G$4&gt;E42),I43,IF(AND($G$39="X",$G$4&gt;E42),I43,0))</f>
        <v>0</v>
      </c>
      <c r="I43" s="59">
        <f>'Tabella-Z2'!H48</f>
        <v>2.1999999999999999E-2</v>
      </c>
      <c r="J43" s="483"/>
      <c r="K43" s="60">
        <f>IF(AND($F$39="X",$J$4&gt;E42),L43,IF(AND($G$39="X",$J$4&gt;E42),L43,0))</f>
        <v>0</v>
      </c>
      <c r="L43" s="59">
        <f>'Tabella-Z2'!H48</f>
        <v>2.1999999999999999E-2</v>
      </c>
      <c r="M43" s="483"/>
      <c r="N43" s="61">
        <f>IF(AND($F$39="X",$M$4&gt;E42),O43,IF(AND($M$39="X",$M$4&gt;E42),O43,0))</f>
        <v>0</v>
      </c>
      <c r="O43" s="62">
        <f>IF(M6="",0,IF(VLOOKUP($M$6,'Tabella-Z1'!$K$27:$M$32,3)=13,'Tabella-Z2'!I48,'Tabella-Z2'!J48))</f>
        <v>2.1999999999999999E-2</v>
      </c>
      <c r="P43" s="486"/>
      <c r="Q43" s="60">
        <f>IF(AND($F$39="X",$P$4&gt;E42),R43,IF(AND($M$39="X",$P$4&gt;E42),R43,0))</f>
        <v>0</v>
      </c>
      <c r="R43" s="59">
        <f>IF(P6="",0,IF(VLOOKUP($P$6,'Tabella-Z1'!$K$27:$M$32,3)=13,'Tabella-Z2'!I48,'Tabella-Z2'!J48))</f>
        <v>2.1999999999999999E-2</v>
      </c>
      <c r="S43" s="483"/>
      <c r="T43" s="61">
        <f>IF(AND($F$39="X",$S$4&gt;E42),U43,IF(AND($S$39="X",$S$4&gt;E42),U43,0))</f>
        <v>0</v>
      </c>
      <c r="U43" s="62">
        <f>'Tabella-Z2'!K48</f>
        <v>2.1999999999999999E-2</v>
      </c>
      <c r="V43" s="486"/>
      <c r="W43" s="60">
        <f>IF(AND($F$39="X",$V$4&gt;E42),X43,IF(AND($V$39="X",$V$4&gt;E42),X43,0))</f>
        <v>0</v>
      </c>
      <c r="X43" s="59">
        <f>'Tabella-Z2'!K48</f>
        <v>2.1999999999999999E-2</v>
      </c>
      <c r="Y43" s="483"/>
      <c r="Z43" s="60">
        <f>IF(AND($F$39="X",$Y$4&gt;E42),AA43,IF(AND($V$39="X",$Y$4&gt;E42),AA43,0))</f>
        <v>0</v>
      </c>
      <c r="AA43" s="63">
        <f>'Tabella-Z2'!N48</f>
        <v>2.7E-2</v>
      </c>
    </row>
    <row r="44" spans="2:27" ht="18" customHeight="1" outlineLevel="1" x14ac:dyDescent="0.3">
      <c r="B44" s="489"/>
      <c r="C44" s="490"/>
      <c r="D44" s="185" t="s">
        <v>441</v>
      </c>
      <c r="E44" s="186"/>
      <c r="F44" s="493"/>
      <c r="G44" s="496"/>
      <c r="H44" s="48">
        <f>IF(AND($F$39="X",$G$4&gt;E43),I44,IF(AND($G$39="X",$G$4&gt;E43),I44,0))</f>
        <v>0</v>
      </c>
      <c r="I44" s="57">
        <f>'Tabella-Z2'!H49</f>
        <v>2.1000000000000001E-2</v>
      </c>
      <c r="J44" s="484"/>
      <c r="K44" s="53">
        <f>IF(AND($F$39="X",$J$4&gt;E43),L44,IF(AND($G$39="X",$J$4&gt;E43),L44,0))</f>
        <v>0</v>
      </c>
      <c r="L44" s="57">
        <f>'Tabella-Z2'!H49</f>
        <v>2.1000000000000001E-2</v>
      </c>
      <c r="M44" s="484"/>
      <c r="N44" s="44">
        <f>IF(AND($F$39="X",$M$4&gt;E43),O44,IF(AND($M$39="X",$M$4&gt;E43),O44,0))</f>
        <v>0</v>
      </c>
      <c r="O44" s="45">
        <f>IF(M6="",0,IF(VLOOKUP($M$6,'Tabella-Z1'!$K$27:$M$32,3)=13,'Tabella-Z2'!I49,'Tabella-Z2'!J49))</f>
        <v>2.1000000000000001E-2</v>
      </c>
      <c r="P44" s="487"/>
      <c r="Q44" s="53">
        <f>IF(AND($F$39="X",$P$4&gt;E43),R44,IF(AND($M$39="X",$P$4&gt;E43),R44,0))</f>
        <v>0</v>
      </c>
      <c r="R44" s="57">
        <f>IF(P6="",0,IF(VLOOKUP($P$6,'Tabella-Z1'!$K$27:$M$32,3)=13,'Tabella-Z2'!I49,'Tabella-Z2'!J49))</f>
        <v>2.1000000000000001E-2</v>
      </c>
      <c r="S44" s="484"/>
      <c r="T44" s="44">
        <f>IF(AND($F$39="X",$S$4&gt;E43),U44,IF(AND($S$39="X",$S$4&gt;E43),U44,0))</f>
        <v>0</v>
      </c>
      <c r="U44" s="45">
        <f>'Tabella-Z2'!K49</f>
        <v>2.1000000000000001E-2</v>
      </c>
      <c r="V44" s="487"/>
      <c r="W44" s="53">
        <f>IF(AND($F$39="X",$V$4&gt;E43),X44,IF(AND($V$39="X",$V$4&gt;E43),X44,0))</f>
        <v>0</v>
      </c>
      <c r="X44" s="57">
        <f>'Tabella-Z2'!K49</f>
        <v>2.1000000000000001E-2</v>
      </c>
      <c r="Y44" s="484"/>
      <c r="Z44" s="53">
        <f>IF(AND($F$39="X",$Y$4&gt;E43),AA44,IF(AND($V$39="X",$Y$4&gt;E43),AA44,0))</f>
        <v>0</v>
      </c>
      <c r="AA44" s="46">
        <f>'Tabella-Z2'!N49</f>
        <v>2.5000000000000001E-2</v>
      </c>
    </row>
    <row r="45" spans="2:27" ht="18" customHeight="1" outlineLevel="1" x14ac:dyDescent="0.3">
      <c r="B45" s="179" t="s">
        <v>481</v>
      </c>
      <c r="C45" s="462" t="s">
        <v>482</v>
      </c>
      <c r="D45" s="462"/>
      <c r="E45" s="462"/>
      <c r="F45" s="40"/>
      <c r="G45" s="250"/>
      <c r="H45" s="73">
        <f t="shared" ref="H45:H50" si="19">IF($F45="X",I45,IF(G45="X",I45,0))</f>
        <v>0</v>
      </c>
      <c r="I45" s="74">
        <f>'Tabella-Z2'!H50</f>
        <v>0.02</v>
      </c>
      <c r="J45" s="251"/>
      <c r="K45" s="75">
        <f t="shared" ref="K45:K49" si="20">IF($F45="X",L45,IF(J45="X",L45,0))</f>
        <v>0</v>
      </c>
      <c r="L45" s="74">
        <f>'Tabella-Z2'!H50</f>
        <v>0.02</v>
      </c>
      <c r="M45" s="251"/>
      <c r="N45" s="76">
        <f t="shared" si="14"/>
        <v>0</v>
      </c>
      <c r="O45" s="77">
        <f>'Tabella-Z2'!I50</f>
        <v>0.02</v>
      </c>
      <c r="P45" s="254"/>
      <c r="Q45" s="75">
        <f>IF($F45="X",R45,IF(P45="X",R45,0))</f>
        <v>0</v>
      </c>
      <c r="R45" s="74">
        <f>'Tabella-Z2'!I50</f>
        <v>0.02</v>
      </c>
      <c r="S45" s="251"/>
      <c r="T45" s="76">
        <f>IF($F45="X",U45,IF(S45="X",U45,0))</f>
        <v>0</v>
      </c>
      <c r="U45" s="77">
        <f>'Tabella-Z2'!K50</f>
        <v>0.02</v>
      </c>
      <c r="V45" s="254"/>
      <c r="W45" s="75">
        <f t="shared" si="17"/>
        <v>0</v>
      </c>
      <c r="X45" s="74">
        <f>'Tabella-Z2'!K50</f>
        <v>0.02</v>
      </c>
      <c r="Y45" s="251"/>
      <c r="Z45" s="75">
        <f t="shared" ref="Z45:Z50" si="21">IF($F45="X",AA45,IF(Y45="X",AA45,0))</f>
        <v>0</v>
      </c>
      <c r="AA45" s="78">
        <f>'Tabella-Z2'!K50</f>
        <v>0.02</v>
      </c>
    </row>
    <row r="46" spans="2:27" ht="18" customHeight="1" outlineLevel="1" x14ac:dyDescent="0.3">
      <c r="B46" s="179" t="s">
        <v>483</v>
      </c>
      <c r="C46" s="462" t="s">
        <v>484</v>
      </c>
      <c r="D46" s="462"/>
      <c r="E46" s="462"/>
      <c r="F46" s="40"/>
      <c r="G46" s="248"/>
      <c r="H46" s="73">
        <f t="shared" si="19"/>
        <v>0</v>
      </c>
      <c r="I46" s="74">
        <f>'Tabella-Z2'!H51</f>
        <v>0.03</v>
      </c>
      <c r="J46" s="251"/>
      <c r="K46" s="75">
        <f t="shared" si="20"/>
        <v>0</v>
      </c>
      <c r="L46" s="74">
        <f>'Tabella-Z2'!H51</f>
        <v>0.03</v>
      </c>
      <c r="M46" s="251"/>
      <c r="N46" s="76">
        <f t="shared" si="14"/>
        <v>0</v>
      </c>
      <c r="O46" s="77">
        <f>'Tabella-Z2'!I51</f>
        <v>0.03</v>
      </c>
      <c r="P46" s="254"/>
      <c r="Q46" s="75">
        <f>IF($F46="X",R46,IF(P46="X",R46,0))</f>
        <v>0</v>
      </c>
      <c r="R46" s="74">
        <f>'Tabella-Z2'!I51</f>
        <v>0.03</v>
      </c>
      <c r="S46" s="251"/>
      <c r="T46" s="76">
        <f>IF($F46="X",U46,IF(S46="X",U46,0))</f>
        <v>0</v>
      </c>
      <c r="U46" s="77">
        <f>'Tabella-Z2'!K51</f>
        <v>0.01</v>
      </c>
      <c r="V46" s="254"/>
      <c r="W46" s="75">
        <f t="shared" si="17"/>
        <v>0</v>
      </c>
      <c r="X46" s="74">
        <f>'Tabella-Z2'!K51</f>
        <v>0.01</v>
      </c>
      <c r="Y46" s="251"/>
      <c r="Z46" s="75">
        <f t="shared" si="21"/>
        <v>0</v>
      </c>
      <c r="AA46" s="78">
        <f>'Tabella-Z2'!K51</f>
        <v>0.01</v>
      </c>
    </row>
    <row r="47" spans="2:27" ht="18" customHeight="1" outlineLevel="1" x14ac:dyDescent="0.3">
      <c r="B47" s="179" t="s">
        <v>485</v>
      </c>
      <c r="C47" s="462" t="s">
        <v>678</v>
      </c>
      <c r="D47" s="476"/>
      <c r="E47" s="476"/>
      <c r="F47" s="40"/>
      <c r="G47" s="248"/>
      <c r="H47" s="73">
        <f t="shared" si="19"/>
        <v>0</v>
      </c>
      <c r="I47" s="74">
        <f>'Tabella-Z2'!H52</f>
        <v>0.03</v>
      </c>
      <c r="J47" s="251"/>
      <c r="K47" s="75">
        <f t="shared" si="20"/>
        <v>0</v>
      </c>
      <c r="L47" s="74">
        <f>'Tabella-Z2'!H52</f>
        <v>0.03</v>
      </c>
      <c r="M47" s="251"/>
      <c r="N47" s="76">
        <f t="shared" si="14"/>
        <v>0</v>
      </c>
      <c r="O47" s="77">
        <f>'Tabella-Z2'!I52</f>
        <v>0.03</v>
      </c>
      <c r="P47" s="254"/>
      <c r="Q47" s="75">
        <f t="shared" ref="Q47:Q50" si="22">IF($F47="X",R47,IF(P47="X",R47,0))</f>
        <v>0</v>
      </c>
      <c r="R47" s="74">
        <f>'Tabella-Z2'!I52</f>
        <v>0.03</v>
      </c>
      <c r="S47" s="251"/>
      <c r="T47" s="76">
        <f t="shared" si="16"/>
        <v>0</v>
      </c>
      <c r="U47" s="77">
        <f>'Tabella-Z2'!K52</f>
        <v>0.03</v>
      </c>
      <c r="V47" s="254"/>
      <c r="W47" s="75">
        <f t="shared" si="17"/>
        <v>0</v>
      </c>
      <c r="X47" s="74">
        <f>'Tabella-Z2'!K52</f>
        <v>0.03</v>
      </c>
      <c r="Y47" s="251"/>
      <c r="Z47" s="75">
        <f t="shared" si="21"/>
        <v>0</v>
      </c>
      <c r="AA47" s="78">
        <f>'Tabella-Z2'!K52</f>
        <v>0.03</v>
      </c>
    </row>
    <row r="48" spans="2:27" ht="18" customHeight="1" outlineLevel="1" x14ac:dyDescent="0.3">
      <c r="B48" s="179" t="s">
        <v>486</v>
      </c>
      <c r="C48" s="462" t="s">
        <v>487</v>
      </c>
      <c r="D48" s="462"/>
      <c r="E48" s="462"/>
      <c r="F48" s="40"/>
      <c r="G48" s="248"/>
      <c r="H48" s="73">
        <f t="shared" si="19"/>
        <v>0</v>
      </c>
      <c r="I48" s="74">
        <f>'Tabella-Z2'!H53</f>
        <v>5.0000000000000001E-3</v>
      </c>
      <c r="J48" s="251"/>
      <c r="K48" s="75">
        <f t="shared" si="20"/>
        <v>0</v>
      </c>
      <c r="L48" s="74">
        <f>'Tabella-Z2'!H53</f>
        <v>5.0000000000000001E-3</v>
      </c>
      <c r="M48" s="251"/>
      <c r="N48" s="76">
        <f t="shared" si="14"/>
        <v>0</v>
      </c>
      <c r="O48" s="77">
        <f>'Tabella-Z2'!I53</f>
        <v>5.0000000000000001E-3</v>
      </c>
      <c r="P48" s="254"/>
      <c r="Q48" s="75">
        <f t="shared" si="22"/>
        <v>0</v>
      </c>
      <c r="R48" s="74">
        <f>'Tabella-Z2'!I53</f>
        <v>5.0000000000000001E-3</v>
      </c>
      <c r="S48" s="251"/>
      <c r="T48" s="76">
        <f t="shared" si="16"/>
        <v>0</v>
      </c>
      <c r="U48" s="77">
        <f>'Tabella-Z2'!K53</f>
        <v>5.0000000000000001E-3</v>
      </c>
      <c r="V48" s="254"/>
      <c r="W48" s="75">
        <f t="shared" si="17"/>
        <v>0</v>
      </c>
      <c r="X48" s="74">
        <f>'Tabella-Z2'!K53</f>
        <v>5.0000000000000001E-3</v>
      </c>
      <c r="Y48" s="251"/>
      <c r="Z48" s="75">
        <f t="shared" si="21"/>
        <v>0</v>
      </c>
      <c r="AA48" s="78">
        <f>'Tabella-Z2'!K53</f>
        <v>5.0000000000000001E-3</v>
      </c>
    </row>
    <row r="49" spans="1:27" ht="18" customHeight="1" outlineLevel="1" x14ac:dyDescent="0.3">
      <c r="B49" s="179" t="s">
        <v>488</v>
      </c>
      <c r="C49" s="462" t="s">
        <v>489</v>
      </c>
      <c r="D49" s="462"/>
      <c r="E49" s="462"/>
      <c r="F49" s="69"/>
      <c r="G49" s="249"/>
      <c r="H49" s="73">
        <f t="shared" si="19"/>
        <v>0</v>
      </c>
      <c r="I49" s="74">
        <f>'Tabella-Z2'!H54</f>
        <v>0.01</v>
      </c>
      <c r="J49" s="251"/>
      <c r="K49" s="75">
        <f t="shared" si="20"/>
        <v>0</v>
      </c>
      <c r="L49" s="74">
        <f>'Tabella-Z2'!K54</f>
        <v>0.01</v>
      </c>
      <c r="M49" s="251"/>
      <c r="N49" s="76">
        <f t="shared" si="14"/>
        <v>0</v>
      </c>
      <c r="O49" s="77">
        <f>'Tabella-Z2'!I54</f>
        <v>0.01</v>
      </c>
      <c r="P49" s="254"/>
      <c r="Q49" s="75">
        <f t="shared" si="22"/>
        <v>0</v>
      </c>
      <c r="R49" s="74">
        <f>'Tabella-Z2'!I54</f>
        <v>0.01</v>
      </c>
      <c r="S49" s="251"/>
      <c r="T49" s="76">
        <f t="shared" si="16"/>
        <v>0</v>
      </c>
      <c r="U49" s="77">
        <f>'Tabella-Z2'!K54</f>
        <v>0.01</v>
      </c>
      <c r="V49" s="254"/>
      <c r="W49" s="75">
        <f t="shared" si="17"/>
        <v>0</v>
      </c>
      <c r="X49" s="74">
        <f>'Tabella-Z2'!K54</f>
        <v>0.01</v>
      </c>
      <c r="Y49" s="251"/>
      <c r="Z49" s="75">
        <f t="shared" si="21"/>
        <v>0</v>
      </c>
      <c r="AA49" s="78">
        <f>'Tabella-Z2'!K54</f>
        <v>0.01</v>
      </c>
    </row>
    <row r="50" spans="1:27" ht="18" customHeight="1" outlineLevel="1" x14ac:dyDescent="0.3">
      <c r="B50" s="488" t="s">
        <v>490</v>
      </c>
      <c r="C50" s="468" t="s">
        <v>491</v>
      </c>
      <c r="D50" s="180" t="s">
        <v>439</v>
      </c>
      <c r="E50" s="181">
        <v>5000000</v>
      </c>
      <c r="F50" s="491"/>
      <c r="G50" s="504"/>
      <c r="H50" s="47">
        <f t="shared" si="19"/>
        <v>0</v>
      </c>
      <c r="I50" s="56">
        <f>'Tabella-Z2'!H55</f>
        <v>0.03</v>
      </c>
      <c r="J50" s="500"/>
      <c r="K50" s="52">
        <f>IF($F50="X",L50,IF(J50="X",L50,0))</f>
        <v>0</v>
      </c>
      <c r="L50" s="56">
        <f>'Tabella-Z2'!H55</f>
        <v>0.03</v>
      </c>
      <c r="M50" s="500"/>
      <c r="N50" s="41">
        <f t="shared" si="14"/>
        <v>0</v>
      </c>
      <c r="O50" s="42">
        <f>'Tabella-Z2'!I55</f>
        <v>3.5000000000000003E-2</v>
      </c>
      <c r="P50" s="497"/>
      <c r="Q50" s="52">
        <f t="shared" si="22"/>
        <v>0</v>
      </c>
      <c r="R50" s="56">
        <f>'Tabella-Z2'!I55</f>
        <v>3.5000000000000003E-2</v>
      </c>
      <c r="S50" s="500"/>
      <c r="T50" s="41">
        <f>IF($F50="X",U50,IF(S50="X",U50,0))</f>
        <v>0</v>
      </c>
      <c r="U50" s="42">
        <f>'Tabella-Z2'!K55</f>
        <v>0.03</v>
      </c>
      <c r="V50" s="497"/>
      <c r="W50" s="52">
        <f t="shared" si="17"/>
        <v>0</v>
      </c>
      <c r="X50" s="56">
        <f>'Tabella-Z2'!K55</f>
        <v>0.03</v>
      </c>
      <c r="Y50" s="500"/>
      <c r="Z50" s="52">
        <f t="shared" si="21"/>
        <v>0</v>
      </c>
      <c r="AA50" s="43">
        <f>'Tabella-Z2'!K55</f>
        <v>0.03</v>
      </c>
    </row>
    <row r="51" spans="1:27" ht="18" customHeight="1" outlineLevel="1" x14ac:dyDescent="0.3">
      <c r="B51" s="503"/>
      <c r="C51" s="468"/>
      <c r="D51" s="183" t="s">
        <v>440</v>
      </c>
      <c r="E51" s="184">
        <v>20000000</v>
      </c>
      <c r="F51" s="492"/>
      <c r="G51" s="505"/>
      <c r="H51" s="58">
        <f>IF(AND($F$50="X",$G$4&gt;E50),I51,IF(AND($G$50="X",$G$4&gt;E50),I51,0))</f>
        <v>0</v>
      </c>
      <c r="I51" s="59">
        <f>'Tabella-Z2'!H56</f>
        <v>1.4999999999999999E-2</v>
      </c>
      <c r="J51" s="501"/>
      <c r="K51" s="60">
        <f>IF(AND($F$50="X",$J$4&gt;E50),L51,IF(AND($G$50="X",$J$4&gt;E50),L51,0))</f>
        <v>0</v>
      </c>
      <c r="L51" s="59">
        <f>'Tabella-Z2'!H56</f>
        <v>1.4999999999999999E-2</v>
      </c>
      <c r="M51" s="501"/>
      <c r="N51" s="61">
        <f>IF(AND($F$50="X",$M$4&gt;E50),O51,IF(AND($M$50="X",$M$4&gt;E50),O51,0))</f>
        <v>0</v>
      </c>
      <c r="O51" s="62">
        <f>'Tabella-Z2'!I56</f>
        <v>0.02</v>
      </c>
      <c r="P51" s="498"/>
      <c r="Q51" s="60">
        <f>IF(AND($F$50="X",$P$4&gt;E50),R51,IF(AND($M$50="X",$P$4&gt;E50),R51,0))</f>
        <v>0</v>
      </c>
      <c r="R51" s="59">
        <f>'Tabella-Z2'!I56</f>
        <v>0.02</v>
      </c>
      <c r="S51" s="501"/>
      <c r="T51" s="61">
        <f>IF(AND($F$50="X",$S$4&gt;E50),U51,IF(AND($S$50="X",$S$4&gt;E50),U51,0))</f>
        <v>0</v>
      </c>
      <c r="U51" s="62">
        <f>'Tabella-Z2'!K56</f>
        <v>1.4999999999999999E-2</v>
      </c>
      <c r="V51" s="498"/>
      <c r="W51" s="60">
        <f>IF(AND($F$50="X",$V$4&gt;E50),X51,IF(AND($V$50="X",$V$4&gt;E50),X51,0))</f>
        <v>0</v>
      </c>
      <c r="X51" s="59">
        <f>'Tabella-Z2'!K56</f>
        <v>1.4999999999999999E-2</v>
      </c>
      <c r="Y51" s="501"/>
      <c r="Z51" s="60">
        <f>IF(AND($F$50="X",$Y$4&gt;E50),AA51,IF(AND($V$50="X",$Y$4&gt;E50),AA51,0))</f>
        <v>0</v>
      </c>
      <c r="AA51" s="63">
        <f>'Tabella-Z2'!K56</f>
        <v>1.4999999999999999E-2</v>
      </c>
    </row>
    <row r="52" spans="1:27" ht="18" customHeight="1" outlineLevel="1" x14ac:dyDescent="0.3">
      <c r="B52" s="503"/>
      <c r="C52" s="468"/>
      <c r="D52" s="185" t="s">
        <v>441</v>
      </c>
      <c r="E52" s="186"/>
      <c r="F52" s="493"/>
      <c r="G52" s="506"/>
      <c r="H52" s="48">
        <f>IF(AND($F$50="X",$G$4&gt;E51),I52,IF(AND($G$50="X",$G$4&gt;E51),I52,0))</f>
        <v>0</v>
      </c>
      <c r="I52" s="57">
        <f>'Tabella-Z2'!H57</f>
        <v>5.0000000000000001E-3</v>
      </c>
      <c r="J52" s="502"/>
      <c r="K52" s="53">
        <f>IF(AND($F$50="X",$J$4&gt;E51),L52,IF(AND($G$50="X",$J$4&gt;E51),L52,0))</f>
        <v>0</v>
      </c>
      <c r="L52" s="57">
        <f>'Tabella-Z2'!H57</f>
        <v>5.0000000000000001E-3</v>
      </c>
      <c r="M52" s="502"/>
      <c r="N52" s="44">
        <f>IF(AND($F$50="X",$M$4&gt;E51),O52,IF(AND($M$50="X",$M$4&gt;E51),O52,0))</f>
        <v>0</v>
      </c>
      <c r="O52" s="45">
        <f>'Tabella-Z2'!I57</f>
        <v>8.0000000000000002E-3</v>
      </c>
      <c r="P52" s="499"/>
      <c r="Q52" s="53">
        <f>IF(AND($F$50="X",$P$4&gt;E51),R52,IF(AND($M$50="X",$P$4&gt;E51),R52,0))</f>
        <v>0</v>
      </c>
      <c r="R52" s="57">
        <f>'Tabella-Z2'!I57</f>
        <v>8.0000000000000002E-3</v>
      </c>
      <c r="S52" s="502"/>
      <c r="T52" s="44">
        <f>IF(AND($F$50="X",$S$4&gt;E51),U52,IF(AND($S$50="X",$S$4&gt;E51),U52,0))</f>
        <v>0</v>
      </c>
      <c r="U52" s="45">
        <f>'Tabella-Z2'!K57</f>
        <v>5.0000000000000001E-3</v>
      </c>
      <c r="V52" s="499"/>
      <c r="W52" s="53">
        <f>IF(AND($F$50="X",$V$4&gt;E51),X52,IF(AND($V$50="X",$V$4&gt;E51),X52,0))</f>
        <v>0</v>
      </c>
      <c r="X52" s="57">
        <f>'Tabella-Z2'!K57</f>
        <v>5.0000000000000001E-3</v>
      </c>
      <c r="Y52" s="502"/>
      <c r="Z52" s="53">
        <f>IF(AND($F$50="X",$Y$4&gt;E51),AA52,IF(AND($V$50="X",$Y$4&gt;E51),AA52,0))</f>
        <v>0</v>
      </c>
      <c r="AA52" s="46">
        <f>'Tabella-Z2'!K57</f>
        <v>5.0000000000000001E-3</v>
      </c>
    </row>
    <row r="53" spans="1:27" ht="18" customHeight="1" outlineLevel="1" x14ac:dyDescent="0.3">
      <c r="B53" s="488" t="s">
        <v>492</v>
      </c>
      <c r="C53" s="468" t="s">
        <v>493</v>
      </c>
      <c r="D53" s="180" t="s">
        <v>439</v>
      </c>
      <c r="E53" s="181">
        <v>5000000</v>
      </c>
      <c r="F53" s="491"/>
      <c r="G53" s="504"/>
      <c r="H53" s="47">
        <f>IF($F53="X",I53,IF(G53="X",I53,0))</f>
        <v>0</v>
      </c>
      <c r="I53" s="56">
        <f>'Tabella-Z2'!H58</f>
        <v>1.7999999999999999E-2</v>
      </c>
      <c r="J53" s="500"/>
      <c r="K53" s="52">
        <f>IF($F53="X",L53,IF(J53="X",L53,0))</f>
        <v>0</v>
      </c>
      <c r="L53" s="56">
        <f>'Tabella-Z2'!H58</f>
        <v>1.7999999999999999E-2</v>
      </c>
      <c r="M53" s="500"/>
      <c r="N53" s="41">
        <f t="shared" si="14"/>
        <v>0</v>
      </c>
      <c r="O53" s="42">
        <f>'Tabella-Z2'!I58</f>
        <v>0.02</v>
      </c>
      <c r="P53" s="497"/>
      <c r="Q53" s="52">
        <f>IF($F53="X",R53,IF(P53="X",R53,0))</f>
        <v>0</v>
      </c>
      <c r="R53" s="56">
        <f>'Tabella-Z2'!I58</f>
        <v>0.02</v>
      </c>
      <c r="S53" s="500"/>
      <c r="T53" s="41">
        <f>IF($F53="X",U53,IF(S53="X",U53,0))</f>
        <v>0</v>
      </c>
      <c r="U53" s="42">
        <f>'Tabella-Z2'!K58</f>
        <v>1.7999999999999999E-2</v>
      </c>
      <c r="V53" s="497"/>
      <c r="W53" s="52">
        <f t="shared" si="17"/>
        <v>0</v>
      </c>
      <c r="X53" s="56">
        <f>'Tabella-Z2'!K58</f>
        <v>1.7999999999999999E-2</v>
      </c>
      <c r="Y53" s="500"/>
      <c r="Z53" s="52">
        <f t="shared" ref="Z53" si="23">IF($F53="X",AA53,IF(Y53="X",AA53,0))</f>
        <v>0</v>
      </c>
      <c r="AA53" s="43">
        <f>'Tabella-Z2'!K58</f>
        <v>1.7999999999999999E-2</v>
      </c>
    </row>
    <row r="54" spans="1:27" ht="18" customHeight="1" outlineLevel="1" x14ac:dyDescent="0.3">
      <c r="B54" s="503"/>
      <c r="C54" s="468"/>
      <c r="D54" s="183" t="s">
        <v>440</v>
      </c>
      <c r="E54" s="184">
        <v>20000000</v>
      </c>
      <c r="F54" s="492"/>
      <c r="G54" s="505"/>
      <c r="H54" s="58">
        <f>IF(AND($F$53="X",$G$4&gt;E53),I54,IF(AND($G$53="X",$G$4&gt;E53),I54,0))</f>
        <v>0</v>
      </c>
      <c r="I54" s="59">
        <f>'Tabella-Z2'!H59</f>
        <v>8.0000000000000002E-3</v>
      </c>
      <c r="J54" s="501"/>
      <c r="K54" s="60">
        <f>IF(AND($F$53="X",$J$4&gt;E53),L54,IF(AND($G$53="X",$J$4&gt;E53),L54,0))</f>
        <v>0</v>
      </c>
      <c r="L54" s="59">
        <f>'Tabella-Z2'!H59</f>
        <v>8.0000000000000002E-3</v>
      </c>
      <c r="M54" s="501"/>
      <c r="N54" s="61">
        <f>IF(AND($F$53="X",$M$4&gt;E53),O54,IF(AND($M$53="X",$M$4&gt;E53),O54,0))</f>
        <v>0</v>
      </c>
      <c r="O54" s="62">
        <f>'Tabella-Z2'!I59</f>
        <v>0.01</v>
      </c>
      <c r="P54" s="498"/>
      <c r="Q54" s="60">
        <f>IF(AND($F$53="X",$P$4&gt;H53),R54,IF(AND($M$53="X",$P$4&gt;H53),R54,0))</f>
        <v>0</v>
      </c>
      <c r="R54" s="59">
        <f>'Tabella-Z2'!I59</f>
        <v>0.01</v>
      </c>
      <c r="S54" s="501"/>
      <c r="T54" s="61">
        <f>IF(AND($F$53="X",$S$4&gt;E53),U54,IF(AND($S$53="X",$S$4&gt;E53),U54,0))</f>
        <v>0</v>
      </c>
      <c r="U54" s="62">
        <f>'Tabella-Z2'!K59</f>
        <v>8.0000000000000002E-3</v>
      </c>
      <c r="V54" s="498"/>
      <c r="W54" s="60">
        <f>IF(AND($F$53="X",$V$4&gt;E53),X54,IF(AND($V$53="X",$V$4&gt;E53),X54,0))</f>
        <v>0</v>
      </c>
      <c r="X54" s="59">
        <f>'Tabella-Z2'!K59</f>
        <v>8.0000000000000002E-3</v>
      </c>
      <c r="Y54" s="501"/>
      <c r="Z54" s="60">
        <f>IF(AND($F$53="X",$Y$4&gt;E53),AA54,IF(AND($V$53="X",$Y$4&gt;E53),AA54,0))</f>
        <v>0</v>
      </c>
      <c r="AA54" s="63">
        <f>'Tabella-Z2'!K59</f>
        <v>8.0000000000000002E-3</v>
      </c>
    </row>
    <row r="55" spans="1:27" ht="18" customHeight="1" outlineLevel="1" x14ac:dyDescent="0.3">
      <c r="B55" s="503"/>
      <c r="C55" s="468"/>
      <c r="D55" s="185" t="s">
        <v>441</v>
      </c>
      <c r="E55" s="186"/>
      <c r="F55" s="492"/>
      <c r="G55" s="507"/>
      <c r="H55" s="48">
        <f>IF(AND($F$53="X",$G$4&gt;E54),I55,IF(AND($G$53="X",$G$4&gt;E54),I55,0))</f>
        <v>0</v>
      </c>
      <c r="I55" s="57">
        <f>'Tabella-Z2'!H60</f>
        <v>4.0000000000000001E-3</v>
      </c>
      <c r="J55" s="502"/>
      <c r="K55" s="53">
        <f>IF(AND($F$53="X",$J$4&gt;E54),L55,IF(AND($G$53="X",$J$4&gt;E54),L55,0))</f>
        <v>0</v>
      </c>
      <c r="L55" s="57">
        <f>'Tabella-Z2'!H60</f>
        <v>4.0000000000000001E-3</v>
      </c>
      <c r="M55" s="502"/>
      <c r="N55" s="44">
        <f>IF(AND($F$53="X",$M$4&gt;E54),O55,IF(AND($M$53="X",$M$4&gt;E54),O55,0))</f>
        <v>0</v>
      </c>
      <c r="O55" s="45">
        <f>'Tabella-Z2'!I60</f>
        <v>5.0000000000000001E-3</v>
      </c>
      <c r="P55" s="499"/>
      <c r="Q55" s="53">
        <f>IF(AND($F$53="X",$P$4&gt;H54),R55,IF(AND($M$53="X",$P$4&gt;H54),R55,0))</f>
        <v>0</v>
      </c>
      <c r="R55" s="57">
        <f>'Tabella-Z2'!I60</f>
        <v>5.0000000000000001E-3</v>
      </c>
      <c r="S55" s="502"/>
      <c r="T55" s="44">
        <f>IF(AND($F$53="X",$S$4&gt;E54),U55,IF(AND($S$53="X",$S$4&gt;E54),U55,0))</f>
        <v>0</v>
      </c>
      <c r="U55" s="45">
        <f>'Tabella-Z2'!K60</f>
        <v>4.0000000000000001E-3</v>
      </c>
      <c r="V55" s="499"/>
      <c r="W55" s="53">
        <f>IF(AND($F$53="X",$V$4&gt;E54),X55,IF(AND($V$53="X",$V$4&gt;E54),X55,0))</f>
        <v>0</v>
      </c>
      <c r="X55" s="57">
        <f>'Tabella-Z2'!K60</f>
        <v>4.0000000000000001E-3</v>
      </c>
      <c r="Y55" s="502"/>
      <c r="Z55" s="53">
        <f>IF(AND($F$53="X",$Y$4&gt;E54),AA55,IF(AND($V$53="X",$Y$4&gt;E54),AA55,0))</f>
        <v>0</v>
      </c>
      <c r="AA55" s="46">
        <f>'Tabella-Z2'!K60</f>
        <v>4.0000000000000001E-3</v>
      </c>
    </row>
    <row r="56" spans="1:27" ht="18" customHeight="1" outlineLevel="1" x14ac:dyDescent="0.3">
      <c r="B56" s="179" t="s">
        <v>494</v>
      </c>
      <c r="C56" s="462" t="s">
        <v>495</v>
      </c>
      <c r="D56" s="462"/>
      <c r="E56" s="462"/>
      <c r="F56" s="40"/>
      <c r="G56" s="251"/>
      <c r="H56" s="73">
        <f>IF($F56="X",I56,IF(G56="X",I56,0))</f>
        <v>0</v>
      </c>
      <c r="I56" s="74">
        <f>'Tabella-Z2'!H61</f>
        <v>0.01</v>
      </c>
      <c r="J56" s="251"/>
      <c r="K56" s="75">
        <f t="shared" ref="K56" si="24">IF($F56="X",L56,IF(J56="X",L56,0))</f>
        <v>0</v>
      </c>
      <c r="L56" s="74">
        <f>'Tabella-Z2'!H61</f>
        <v>0.01</v>
      </c>
      <c r="M56" s="251"/>
      <c r="N56" s="76">
        <f t="shared" si="14"/>
        <v>0</v>
      </c>
      <c r="O56" s="77">
        <f>'Tabella-Z2'!I61</f>
        <v>0.01</v>
      </c>
      <c r="P56" s="254"/>
      <c r="Q56" s="75">
        <f>IF($F56="X",R56,IF(P56="X",R56,0))</f>
        <v>0</v>
      </c>
      <c r="R56" s="74">
        <f>'Tabella-Z2'!I61</f>
        <v>0.01</v>
      </c>
      <c r="S56" s="251"/>
      <c r="T56" s="76">
        <f t="shared" si="16"/>
        <v>0</v>
      </c>
      <c r="U56" s="77">
        <f>'Tabella-Z2'!K61</f>
        <v>0.01</v>
      </c>
      <c r="V56" s="254"/>
      <c r="W56" s="75">
        <f t="shared" si="17"/>
        <v>0</v>
      </c>
      <c r="X56" s="74">
        <f>'Tabella-Z2'!K61</f>
        <v>0.01</v>
      </c>
      <c r="Y56" s="251"/>
      <c r="Z56" s="75">
        <f t="shared" ref="Z56" si="25">IF($F56="X",AA56,IF(Y56="X",AA56,0))</f>
        <v>0</v>
      </c>
      <c r="AA56" s="78">
        <f>'Tabella-Z2'!K61</f>
        <v>0.01</v>
      </c>
    </row>
    <row r="57" spans="1:27" ht="18" customHeight="1" outlineLevel="1" x14ac:dyDescent="0.3">
      <c r="B57" s="187" t="s">
        <v>496</v>
      </c>
      <c r="C57" s="508" t="s">
        <v>497</v>
      </c>
      <c r="D57" s="508"/>
      <c r="E57" s="508"/>
      <c r="F57" s="69"/>
      <c r="G57" s="252"/>
      <c r="H57" s="79">
        <f>IF($F57="X",I57,IF(G57="X",I57,0))</f>
        <v>0</v>
      </c>
      <c r="I57" s="80">
        <f>'Tabella-Z2'!H62</f>
        <v>0.06</v>
      </c>
      <c r="J57" s="253"/>
      <c r="K57" s="81">
        <f>IF($F57="X",L57,IF(J57="X",L57,0))</f>
        <v>0</v>
      </c>
      <c r="L57" s="80">
        <f>'Tabella-Z2'!H62</f>
        <v>0.06</v>
      </c>
      <c r="M57" s="253"/>
      <c r="N57" s="82">
        <f t="shared" si="14"/>
        <v>0</v>
      </c>
      <c r="O57" s="83">
        <f>'Tabella-Z2'!I62</f>
        <v>0.06</v>
      </c>
      <c r="P57" s="255"/>
      <c r="Q57" s="81">
        <f>IF($F57="X",R57,IF(P57="X",R57,0))</f>
        <v>0</v>
      </c>
      <c r="R57" s="80">
        <f>'Tabella-Z2'!I62</f>
        <v>0.06</v>
      </c>
      <c r="S57" s="253"/>
      <c r="T57" s="82">
        <f t="shared" si="16"/>
        <v>0</v>
      </c>
      <c r="U57" s="83">
        <f>'Tabella-Z2'!K62</f>
        <v>0.06</v>
      </c>
      <c r="V57" s="255"/>
      <c r="W57" s="81">
        <f t="shared" si="17"/>
        <v>0</v>
      </c>
      <c r="X57" s="80">
        <f>'Tabella-Z2'!K62</f>
        <v>0.06</v>
      </c>
      <c r="Y57" s="253"/>
      <c r="Z57" s="81">
        <f>IF($F57="X",AA57,IF(Y57="X",AA57,0))</f>
        <v>0</v>
      </c>
      <c r="AA57" s="84">
        <f>'Tabella-Z2'!K62</f>
        <v>0.06</v>
      </c>
    </row>
    <row r="58" spans="1:27" ht="18" customHeight="1" outlineLevel="1" x14ac:dyDescent="0.3">
      <c r="B58" s="509" t="s">
        <v>694</v>
      </c>
      <c r="C58" s="509"/>
      <c r="D58" s="509"/>
      <c r="E58" s="101" t="s">
        <v>2</v>
      </c>
      <c r="F58" s="101"/>
      <c r="G58" s="102"/>
      <c r="H58" s="102">
        <f>SUM(H29:H38,H45:H49,H56:H57)</f>
        <v>0</v>
      </c>
      <c r="I58" s="102">
        <f>H58</f>
        <v>0</v>
      </c>
      <c r="J58" s="102"/>
      <c r="K58" s="102">
        <f>SUM(K29:K38,K45:K49,K56:K57)</f>
        <v>0</v>
      </c>
      <c r="L58" s="102">
        <f>K58</f>
        <v>0</v>
      </c>
      <c r="M58" s="102"/>
      <c r="N58" s="102">
        <f>SUM(N29:N38,N45:N49,N56:N57)</f>
        <v>0</v>
      </c>
      <c r="O58" s="102">
        <f>N58</f>
        <v>0</v>
      </c>
      <c r="P58" s="102"/>
      <c r="Q58" s="102">
        <f>SUM(Q29:Q38,Q45:Q49,Q56:Q57)</f>
        <v>0</v>
      </c>
      <c r="R58" s="102">
        <f>Q58</f>
        <v>0</v>
      </c>
      <c r="S58" s="102"/>
      <c r="T58" s="102">
        <f>SUM(T29:T38,T45:T49,T56:T57)</f>
        <v>0</v>
      </c>
      <c r="U58" s="102">
        <f>T58</f>
        <v>0</v>
      </c>
      <c r="V58" s="102"/>
      <c r="W58" s="102">
        <f>SUM(W29:W38,W45:W49,W56:W57)</f>
        <v>0</v>
      </c>
      <c r="X58" s="102">
        <f>W58</f>
        <v>0</v>
      </c>
      <c r="Y58" s="102"/>
      <c r="Z58" s="102">
        <f>SUM(Z29:Z38,Z45:Z49,Z56:Z57)</f>
        <v>0</v>
      </c>
      <c r="AA58" s="102">
        <f>Z58</f>
        <v>0</v>
      </c>
    </row>
    <row r="59" spans="1:27" ht="12.75" customHeight="1" outlineLevel="1" thickBot="1" x14ac:dyDescent="0.35">
      <c r="B59" s="475" t="s">
        <v>7</v>
      </c>
      <c r="C59" s="475"/>
      <c r="D59" s="475"/>
      <c r="E59" s="112" t="s">
        <v>3</v>
      </c>
      <c r="F59" s="112"/>
      <c r="G59" s="469">
        <f>I58*G7*G5*G4+G5*G7*SUM(H189:H194,H196:H198,H200:H202)</f>
        <v>0</v>
      </c>
      <c r="H59" s="470"/>
      <c r="I59" s="470"/>
      <c r="J59" s="469">
        <f t="shared" ref="J59" si="26">L58*J7*J5*J4+J5*J7*SUM(K189:K194,K196:K198,K200:K202)</f>
        <v>941.90290987619244</v>
      </c>
      <c r="K59" s="470"/>
      <c r="L59" s="470"/>
      <c r="M59" s="469">
        <f t="shared" ref="M59" si="27">O58*M7*M5*M4+M5*M7*SUM(N189:N194,N196:N198,N200:N202)</f>
        <v>1014.8155629001481</v>
      </c>
      <c r="N59" s="470"/>
      <c r="O59" s="470"/>
      <c r="P59" s="469">
        <f t="shared" ref="P59" si="28">R58*P7*P5*P4+P5*P7*SUM(Q189:Q194,Q196:Q198,Q200:Q202)</f>
        <v>1046.7696585359447</v>
      </c>
      <c r="Q59" s="470"/>
      <c r="R59" s="470"/>
      <c r="S59" s="469">
        <f t="shared" ref="S59" si="29">U58*S7*S5*S4+S5*S7*SUM(T189:T194,T196:T198,T200:T202)</f>
        <v>0</v>
      </c>
      <c r="T59" s="470"/>
      <c r="U59" s="470"/>
      <c r="V59" s="469">
        <f t="shared" ref="V59" si="30">X58*V7*V5*V4+V5*V7*SUM(W189:W194,W196:W198,W200:W202)</f>
        <v>681.24668321946592</v>
      </c>
      <c r="W59" s="470"/>
      <c r="X59" s="470"/>
      <c r="Y59" s="469">
        <f t="shared" ref="Y59" si="31">AA58*Y7*Y5*Y4+Y5*Y7*SUM(Z189:Z194,Z196:Z198,Z200:Z202)</f>
        <v>632.11642071108679</v>
      </c>
      <c r="Z59" s="470"/>
      <c r="AA59" s="470"/>
    </row>
    <row r="60" spans="1:27" ht="24" customHeight="1" outlineLevel="1" thickBot="1" x14ac:dyDescent="0.35">
      <c r="A60" s="177"/>
      <c r="B60" s="471" t="s">
        <v>605</v>
      </c>
      <c r="C60" s="472"/>
      <c r="D60" s="472"/>
      <c r="E60" s="472"/>
      <c r="F60" s="473"/>
      <c r="G60" s="477">
        <f>SUM(G59:AA59)</f>
        <v>4316.8512352428379</v>
      </c>
      <c r="H60" s="478"/>
      <c r="I60" s="478"/>
      <c r="J60" s="478"/>
      <c r="K60" s="478"/>
      <c r="L60" s="478"/>
      <c r="M60" s="478"/>
      <c r="N60" s="478"/>
      <c r="O60" s="478"/>
      <c r="P60" s="478"/>
      <c r="Q60" s="478"/>
      <c r="R60" s="478"/>
      <c r="S60" s="478"/>
      <c r="T60" s="478"/>
      <c r="U60" s="478"/>
      <c r="V60" s="478"/>
      <c r="W60" s="478"/>
      <c r="X60" s="478"/>
      <c r="Y60" s="478"/>
      <c r="Z60" s="478"/>
      <c r="AA60" s="479"/>
    </row>
    <row r="61" spans="1:27" ht="15.75" customHeight="1" x14ac:dyDescent="0.3">
      <c r="A61" s="177"/>
      <c r="B61" s="14"/>
      <c r="C61" s="14"/>
      <c r="D61" s="15"/>
      <c r="E61" s="16"/>
      <c r="F61" s="16"/>
      <c r="G61" s="17"/>
      <c r="H61" s="17"/>
      <c r="I61" s="17"/>
      <c r="J61" s="17"/>
      <c r="K61" s="17"/>
      <c r="L61" s="17"/>
      <c r="M61" s="17"/>
      <c r="N61" s="17"/>
      <c r="O61" s="17"/>
      <c r="P61" s="17"/>
      <c r="Q61" s="17"/>
      <c r="R61" s="17"/>
      <c r="S61" s="17"/>
      <c r="T61" s="17"/>
      <c r="U61" s="17"/>
      <c r="V61" s="17"/>
      <c r="W61" s="17"/>
      <c r="X61" s="17"/>
      <c r="Y61" s="17"/>
      <c r="Z61" s="17"/>
      <c r="AA61" s="17"/>
    </row>
    <row r="62" spans="1:27" ht="18" customHeight="1" outlineLevel="1" x14ac:dyDescent="0.3">
      <c r="A62" s="177"/>
      <c r="B62" s="188" t="s">
        <v>668</v>
      </c>
      <c r="C62" s="510" t="s">
        <v>665</v>
      </c>
      <c r="D62" s="480"/>
      <c r="E62" s="480"/>
      <c r="F62" s="480"/>
      <c r="G62" s="480"/>
      <c r="H62" s="480"/>
      <c r="I62" s="480"/>
      <c r="J62" s="480"/>
      <c r="K62" s="480"/>
      <c r="L62" s="480"/>
      <c r="M62" s="480"/>
      <c r="N62" s="480"/>
      <c r="O62" s="480"/>
      <c r="P62" s="480"/>
      <c r="Q62" s="480"/>
      <c r="R62" s="480"/>
      <c r="S62" s="480"/>
      <c r="T62" s="480"/>
      <c r="U62" s="480"/>
      <c r="V62" s="480"/>
      <c r="W62" s="480"/>
      <c r="X62" s="480"/>
      <c r="Y62" s="480"/>
      <c r="Z62" s="480"/>
      <c r="AA62" s="480"/>
    </row>
    <row r="63" spans="1:27" ht="24.9" customHeight="1" outlineLevel="1" x14ac:dyDescent="0.3">
      <c r="A63" s="166"/>
      <c r="B63" s="179" t="s">
        <v>498</v>
      </c>
      <c r="C63" s="462" t="s">
        <v>499</v>
      </c>
      <c r="D63" s="462"/>
      <c r="E63" s="462"/>
      <c r="F63" s="40"/>
      <c r="G63" s="256"/>
      <c r="H63" s="76">
        <f t="shared" ref="H63:H75" si="32">IF($F63="X",I63,IF(G63="X",I63,0))</f>
        <v>0</v>
      </c>
      <c r="I63" s="74">
        <f>'Tabella-Z2'!H70</f>
        <v>0.23</v>
      </c>
      <c r="J63" s="251"/>
      <c r="K63" s="76">
        <f t="shared" ref="K63:K74" si="33">IF($F63="X",L63,IF(J63="X",L63,0))</f>
        <v>0</v>
      </c>
      <c r="L63" s="77">
        <f>'Tabella-Z2'!H70</f>
        <v>0.23</v>
      </c>
      <c r="M63" s="254"/>
      <c r="N63" s="75">
        <f t="shared" ref="N63:N75" si="34">IF($F63="X",O63,IF(M63="X",O63,0))</f>
        <v>0</v>
      </c>
      <c r="O63" s="74">
        <f>'Tabella-Z2'!I70</f>
        <v>0.18</v>
      </c>
      <c r="P63" s="251"/>
      <c r="Q63" s="76">
        <f t="shared" ref="Q63:Q74" si="35">IF($F63="X",R63,IF(P63="X",R63,0))</f>
        <v>0</v>
      </c>
      <c r="R63" s="76">
        <f>'Tabella-Z2'!I70</f>
        <v>0.18</v>
      </c>
      <c r="S63" s="260"/>
      <c r="T63" s="76">
        <f t="shared" ref="T63:T74" si="36">IF($F63="X",U63,IF(S63="X",U63,0))</f>
        <v>0</v>
      </c>
      <c r="U63" s="74">
        <f>IF(S6="",0,IF(VLOOKUP($S$6,'Tabella-Z1'!K33:M45,3)="A",'Tabella-Z2'!K70,'Tabella-Z2'!L70))</f>
        <v>0.16</v>
      </c>
      <c r="V63" s="260"/>
      <c r="W63" s="76">
        <f t="shared" ref="W63:W74" si="37">IF($F63="X",X63,IF(V63="X",X63,0))</f>
        <v>0</v>
      </c>
      <c r="X63" s="74">
        <f>IF(V6="",0,IF(VLOOKUP($V$6,'Tabella-Z1'!K33:M45,3)="A",'Tabella-Z2'!K70,'Tabella-Z2'!L70))</f>
        <v>0.16</v>
      </c>
      <c r="Y63" s="260"/>
      <c r="Z63" s="76">
        <f t="shared" ref="Z63:Z74" si="38">IF($F63="X",AA63,IF(Y63="X",AA63,0))</f>
        <v>0</v>
      </c>
      <c r="AA63" s="78">
        <f>IF(Y6="",0,IF(VLOOKUP($V$6,'Tabella-Z1'!K33:P45,3)="A",'Tabella-Z2'!K70,'Tabella-Z2'!L70))</f>
        <v>0.16</v>
      </c>
    </row>
    <row r="64" spans="1:27" ht="18" customHeight="1" outlineLevel="1" x14ac:dyDescent="0.3">
      <c r="A64" s="166"/>
      <c r="B64" s="179" t="s">
        <v>500</v>
      </c>
      <c r="C64" s="462" t="s">
        <v>501</v>
      </c>
      <c r="D64" s="462"/>
      <c r="E64" s="462"/>
      <c r="F64" s="40"/>
      <c r="G64" s="256"/>
      <c r="H64" s="76">
        <f t="shared" si="32"/>
        <v>0</v>
      </c>
      <c r="I64" s="74">
        <f>'Tabella-Z2'!H71</f>
        <v>0.04</v>
      </c>
      <c r="J64" s="251"/>
      <c r="K64" s="76">
        <f t="shared" si="33"/>
        <v>0</v>
      </c>
      <c r="L64" s="77">
        <f>'Tabella-Z2'!H71</f>
        <v>0.04</v>
      </c>
      <c r="M64" s="254"/>
      <c r="N64" s="75">
        <f t="shared" si="34"/>
        <v>0</v>
      </c>
      <c r="O64" s="74">
        <f>'Tabella-Z2'!I71</f>
        <v>0.04</v>
      </c>
      <c r="P64" s="251"/>
      <c r="Q64" s="76">
        <f t="shared" si="35"/>
        <v>0</v>
      </c>
      <c r="R64" s="76">
        <f>'Tabella-Z2'!I71</f>
        <v>0.04</v>
      </c>
      <c r="S64" s="260"/>
      <c r="T64" s="76">
        <f t="shared" si="36"/>
        <v>0</v>
      </c>
      <c r="U64" s="74">
        <f>'Tabella-Z2'!K71</f>
        <v>0.04</v>
      </c>
      <c r="V64" s="260"/>
      <c r="W64" s="76">
        <f t="shared" si="37"/>
        <v>0</v>
      </c>
      <c r="X64" s="74">
        <f>'Tabella-Z2'!K71</f>
        <v>0.04</v>
      </c>
      <c r="Y64" s="260"/>
      <c r="Z64" s="76">
        <f t="shared" si="38"/>
        <v>0</v>
      </c>
      <c r="AA64" s="78">
        <f>'Tabella-Z2'!K71</f>
        <v>0.04</v>
      </c>
    </row>
    <row r="65" spans="1:27" ht="18" customHeight="1" outlineLevel="1" x14ac:dyDescent="0.3">
      <c r="A65" s="166"/>
      <c r="B65" s="179" t="s">
        <v>502</v>
      </c>
      <c r="C65" s="462" t="s">
        <v>503</v>
      </c>
      <c r="D65" s="462"/>
      <c r="E65" s="462"/>
      <c r="F65" s="40"/>
      <c r="G65" s="256"/>
      <c r="H65" s="76">
        <f t="shared" si="32"/>
        <v>0</v>
      </c>
      <c r="I65" s="74">
        <f>'Tabella-Z2'!H72</f>
        <v>0.01</v>
      </c>
      <c r="J65" s="251"/>
      <c r="K65" s="76">
        <f t="shared" si="33"/>
        <v>0</v>
      </c>
      <c r="L65" s="77">
        <f>'Tabella-Z2'!H72</f>
        <v>0.01</v>
      </c>
      <c r="M65" s="254"/>
      <c r="N65" s="75">
        <f t="shared" si="34"/>
        <v>0</v>
      </c>
      <c r="O65" s="74">
        <f>'Tabella-Z2'!I72</f>
        <v>0.01</v>
      </c>
      <c r="P65" s="251"/>
      <c r="Q65" s="76">
        <f t="shared" si="35"/>
        <v>0</v>
      </c>
      <c r="R65" s="76">
        <f>'Tabella-Z2'!I72</f>
        <v>0.01</v>
      </c>
      <c r="S65" s="260"/>
      <c r="T65" s="76">
        <f t="shared" si="36"/>
        <v>0</v>
      </c>
      <c r="U65" s="74">
        <f>'Tabella-Z2'!K72</f>
        <v>0.01</v>
      </c>
      <c r="V65" s="260"/>
      <c r="W65" s="76">
        <f t="shared" si="37"/>
        <v>0</v>
      </c>
      <c r="X65" s="74">
        <f>'Tabella-Z2'!K72</f>
        <v>0.01</v>
      </c>
      <c r="Y65" s="260"/>
      <c r="Z65" s="76">
        <f t="shared" si="38"/>
        <v>0</v>
      </c>
      <c r="AA65" s="78">
        <f>'Tabella-Z2'!K72</f>
        <v>0.01</v>
      </c>
    </row>
    <row r="66" spans="1:27" ht="18" customHeight="1" outlineLevel="1" x14ac:dyDescent="0.3">
      <c r="A66" s="166"/>
      <c r="B66" s="179" t="s">
        <v>504</v>
      </c>
      <c r="C66" s="462" t="s">
        <v>505</v>
      </c>
      <c r="D66" s="462"/>
      <c r="E66" s="462"/>
      <c r="F66" s="40"/>
      <c r="G66" s="256"/>
      <c r="H66" s="76">
        <f t="shared" si="32"/>
        <v>0</v>
      </c>
      <c r="I66" s="74">
        <f>'Tabella-Z2'!H73</f>
        <v>0.04</v>
      </c>
      <c r="J66" s="251"/>
      <c r="K66" s="76">
        <f t="shared" si="33"/>
        <v>0</v>
      </c>
      <c r="L66" s="77">
        <f>'Tabella-Z2'!H73</f>
        <v>0.04</v>
      </c>
      <c r="M66" s="254"/>
      <c r="N66" s="75">
        <f t="shared" si="34"/>
        <v>0</v>
      </c>
      <c r="O66" s="74">
        <f>'Tabella-Z2'!I73</f>
        <v>0.04</v>
      </c>
      <c r="P66" s="251"/>
      <c r="Q66" s="76">
        <f t="shared" si="35"/>
        <v>0</v>
      </c>
      <c r="R66" s="76">
        <f>'Tabella-Z2'!I73</f>
        <v>0.04</v>
      </c>
      <c r="S66" s="260"/>
      <c r="T66" s="76">
        <f t="shared" si="36"/>
        <v>0</v>
      </c>
      <c r="U66" s="74">
        <f>'Tabella-Z2'!K73</f>
        <v>0.04</v>
      </c>
      <c r="V66" s="260"/>
      <c r="W66" s="76">
        <f t="shared" si="37"/>
        <v>0</v>
      </c>
      <c r="X66" s="74">
        <f>'Tabella-Z2'!K73</f>
        <v>0.04</v>
      </c>
      <c r="Y66" s="260"/>
      <c r="Z66" s="76">
        <f t="shared" si="38"/>
        <v>0</v>
      </c>
      <c r="AA66" s="78">
        <f>'Tabella-Z2'!K73</f>
        <v>0.04</v>
      </c>
    </row>
    <row r="67" spans="1:27" ht="18.75" customHeight="1" outlineLevel="1" x14ac:dyDescent="0.3">
      <c r="A67" s="166"/>
      <c r="B67" s="179" t="s">
        <v>506</v>
      </c>
      <c r="C67" s="462" t="s">
        <v>507</v>
      </c>
      <c r="D67" s="462"/>
      <c r="E67" s="462"/>
      <c r="F67" s="40"/>
      <c r="G67" s="256"/>
      <c r="H67" s="76">
        <f t="shared" si="32"/>
        <v>0</v>
      </c>
      <c r="I67" s="74">
        <f>'Tabella-Z2'!H74</f>
        <v>7.0000000000000007E-2</v>
      </c>
      <c r="J67" s="251"/>
      <c r="K67" s="76">
        <f t="shared" si="33"/>
        <v>0</v>
      </c>
      <c r="L67" s="77">
        <f>'Tabella-Z2'!H74</f>
        <v>7.0000000000000007E-2</v>
      </c>
      <c r="M67" s="254"/>
      <c r="N67" s="75">
        <f t="shared" si="34"/>
        <v>0</v>
      </c>
      <c r="O67" s="74">
        <f>'Tabella-Z2'!I74</f>
        <v>0.04</v>
      </c>
      <c r="P67" s="251"/>
      <c r="Q67" s="76">
        <f t="shared" si="35"/>
        <v>0</v>
      </c>
      <c r="R67" s="76">
        <f>'Tabella-Z2'!I74</f>
        <v>0.04</v>
      </c>
      <c r="S67" s="260"/>
      <c r="T67" s="76">
        <f t="shared" si="36"/>
        <v>0</v>
      </c>
      <c r="U67" s="74">
        <f>'Tabella-Z2'!K74</f>
        <v>7.0000000000000007E-2</v>
      </c>
      <c r="V67" s="260"/>
      <c r="W67" s="76">
        <f t="shared" si="37"/>
        <v>0</v>
      </c>
      <c r="X67" s="74">
        <f>'Tabella-Z2'!K74</f>
        <v>7.0000000000000007E-2</v>
      </c>
      <c r="Y67" s="260"/>
      <c r="Z67" s="76">
        <f t="shared" si="38"/>
        <v>0</v>
      </c>
      <c r="AA67" s="78">
        <f>'Tabella-Z2'!K74</f>
        <v>7.0000000000000007E-2</v>
      </c>
    </row>
    <row r="68" spans="1:27" ht="18.75" customHeight="1" outlineLevel="1" x14ac:dyDescent="0.3">
      <c r="A68" s="166"/>
      <c r="B68" s="179" t="s">
        <v>508</v>
      </c>
      <c r="C68" s="462" t="s">
        <v>484</v>
      </c>
      <c r="D68" s="462"/>
      <c r="E68" s="462"/>
      <c r="F68" s="40"/>
      <c r="G68" s="256"/>
      <c r="H68" s="76">
        <f t="shared" si="32"/>
        <v>0</v>
      </c>
      <c r="I68" s="74">
        <f>'Tabella-Z2'!H75</f>
        <v>0.03</v>
      </c>
      <c r="J68" s="251"/>
      <c r="K68" s="76">
        <f t="shared" si="33"/>
        <v>0</v>
      </c>
      <c r="L68" s="77">
        <f>'Tabella-Z2'!H75</f>
        <v>0.03</v>
      </c>
      <c r="M68" s="254"/>
      <c r="N68" s="75">
        <f t="shared" si="34"/>
        <v>0</v>
      </c>
      <c r="O68" s="74">
        <f>'Tabella-Z2'!I75</f>
        <v>0.03</v>
      </c>
      <c r="P68" s="251"/>
      <c r="Q68" s="76">
        <f t="shared" si="35"/>
        <v>0</v>
      </c>
      <c r="R68" s="76">
        <f>'Tabella-Z2'!I75</f>
        <v>0.03</v>
      </c>
      <c r="S68" s="260"/>
      <c r="T68" s="76">
        <f t="shared" si="36"/>
        <v>0</v>
      </c>
      <c r="U68" s="74">
        <f>'Tabella-Z2'!K75</f>
        <v>0.01</v>
      </c>
      <c r="V68" s="260"/>
      <c r="W68" s="76">
        <f t="shared" si="37"/>
        <v>0</v>
      </c>
      <c r="X68" s="74">
        <f>'Tabella-Z2'!K75</f>
        <v>0.01</v>
      </c>
      <c r="Y68" s="260"/>
      <c r="Z68" s="76">
        <f t="shared" si="38"/>
        <v>0</v>
      </c>
      <c r="AA68" s="78">
        <f>'Tabella-Z2'!K75</f>
        <v>0.01</v>
      </c>
    </row>
    <row r="69" spans="1:27" ht="18" customHeight="1" outlineLevel="1" x14ac:dyDescent="0.3">
      <c r="A69" s="166"/>
      <c r="B69" s="179" t="s">
        <v>509</v>
      </c>
      <c r="C69" s="462" t="s">
        <v>510</v>
      </c>
      <c r="D69" s="462"/>
      <c r="E69" s="462"/>
      <c r="F69" s="40"/>
      <c r="G69" s="256"/>
      <c r="H69" s="76">
        <f t="shared" si="32"/>
        <v>0</v>
      </c>
      <c r="I69" s="74">
        <f>'Tabella-Z2'!H76</f>
        <v>0.02</v>
      </c>
      <c r="J69" s="251"/>
      <c r="K69" s="76">
        <f t="shared" si="33"/>
        <v>0</v>
      </c>
      <c r="L69" s="77">
        <f>'Tabella-Z2'!H76</f>
        <v>0.02</v>
      </c>
      <c r="M69" s="254"/>
      <c r="N69" s="75">
        <f t="shared" si="34"/>
        <v>0</v>
      </c>
      <c r="O69" s="74">
        <f>'Tabella-Z2'!I76</f>
        <v>0.02</v>
      </c>
      <c r="P69" s="251"/>
      <c r="Q69" s="76">
        <f t="shared" si="35"/>
        <v>0</v>
      </c>
      <c r="R69" s="76">
        <f>'Tabella-Z2'!I76</f>
        <v>0.02</v>
      </c>
      <c r="S69" s="260"/>
      <c r="T69" s="76">
        <f t="shared" si="36"/>
        <v>0</v>
      </c>
      <c r="U69" s="74">
        <f>'Tabella-Z2'!K76</f>
        <v>0.02</v>
      </c>
      <c r="V69" s="260"/>
      <c r="W69" s="76">
        <f t="shared" si="37"/>
        <v>0</v>
      </c>
      <c r="X69" s="74">
        <f>'Tabella-Z2'!K76</f>
        <v>0.02</v>
      </c>
      <c r="Y69" s="260"/>
      <c r="Z69" s="76">
        <f t="shared" si="38"/>
        <v>0</v>
      </c>
      <c r="AA69" s="78">
        <f>'Tabella-Z2'!K76</f>
        <v>0.02</v>
      </c>
    </row>
    <row r="70" spans="1:27" ht="18" customHeight="1" outlineLevel="1" x14ac:dyDescent="0.3">
      <c r="A70" s="166"/>
      <c r="B70" s="179" t="s">
        <v>511</v>
      </c>
      <c r="C70" s="462" t="s">
        <v>319</v>
      </c>
      <c r="D70" s="476"/>
      <c r="E70" s="476"/>
      <c r="F70" s="40"/>
      <c r="G70" s="256"/>
      <c r="H70" s="76">
        <f t="shared" si="32"/>
        <v>0</v>
      </c>
      <c r="I70" s="74">
        <f>'Tabella-Z2'!H77</f>
        <v>7.0000000000000007E-2</v>
      </c>
      <c r="J70" s="251"/>
      <c r="K70" s="76">
        <f t="shared" si="33"/>
        <v>0</v>
      </c>
      <c r="L70" s="77">
        <f>'Tabella-Z2'!H77</f>
        <v>7.0000000000000007E-2</v>
      </c>
      <c r="M70" s="254"/>
      <c r="N70" s="75">
        <f t="shared" si="34"/>
        <v>0</v>
      </c>
      <c r="O70" s="74">
        <f>'Tabella-Z2'!I77</f>
        <v>7.0000000000000007E-2</v>
      </c>
      <c r="P70" s="251"/>
      <c r="Q70" s="76">
        <f t="shared" si="35"/>
        <v>0</v>
      </c>
      <c r="R70" s="76">
        <f>'Tabella-Z2'!I77</f>
        <v>7.0000000000000007E-2</v>
      </c>
      <c r="S70" s="260"/>
      <c r="T70" s="76">
        <f t="shared" si="36"/>
        <v>0</v>
      </c>
      <c r="U70" s="74">
        <f>'Tabella-Z2'!K77</f>
        <v>0.08</v>
      </c>
      <c r="V70" s="260"/>
      <c r="W70" s="76">
        <f t="shared" si="37"/>
        <v>0</v>
      </c>
      <c r="X70" s="74">
        <f>'Tabella-Z2'!K77</f>
        <v>0.08</v>
      </c>
      <c r="Y70" s="260"/>
      <c r="Z70" s="76">
        <f t="shared" si="38"/>
        <v>0</v>
      </c>
      <c r="AA70" s="78">
        <f>'Tabella-Z2'!K77</f>
        <v>0.08</v>
      </c>
    </row>
    <row r="71" spans="1:27" ht="18" customHeight="1" outlineLevel="1" x14ac:dyDescent="0.3">
      <c r="A71" s="166"/>
      <c r="B71" s="179" t="s">
        <v>512</v>
      </c>
      <c r="C71" s="462" t="s">
        <v>471</v>
      </c>
      <c r="D71" s="462"/>
      <c r="E71" s="462"/>
      <c r="F71" s="40"/>
      <c r="G71" s="256"/>
      <c r="H71" s="76">
        <f t="shared" si="32"/>
        <v>0</v>
      </c>
      <c r="I71" s="74">
        <f>'Tabella-Z2'!H78</f>
        <v>0.06</v>
      </c>
      <c r="J71" s="251"/>
      <c r="K71" s="76">
        <f t="shared" si="33"/>
        <v>0</v>
      </c>
      <c r="L71" s="77">
        <f>'Tabella-Z2'!H78</f>
        <v>0.06</v>
      </c>
      <c r="M71" s="254"/>
      <c r="N71" s="75">
        <f t="shared" si="34"/>
        <v>0</v>
      </c>
      <c r="O71" s="74">
        <f>'Tabella-Z2'!I78</f>
        <v>0.06</v>
      </c>
      <c r="P71" s="251"/>
      <c r="Q71" s="76">
        <f t="shared" si="35"/>
        <v>0</v>
      </c>
      <c r="R71" s="76">
        <f>'Tabella-Z2'!I78</f>
        <v>0.06</v>
      </c>
      <c r="S71" s="260"/>
      <c r="T71" s="76">
        <f t="shared" si="36"/>
        <v>0</v>
      </c>
      <c r="U71" s="74">
        <f>'Tabella-Z2'!K78</f>
        <v>0.06</v>
      </c>
      <c r="V71" s="260"/>
      <c r="W71" s="76">
        <f t="shared" si="37"/>
        <v>0</v>
      </c>
      <c r="X71" s="74">
        <f>'Tabella-Z2'!K78</f>
        <v>0.06</v>
      </c>
      <c r="Y71" s="260"/>
      <c r="Z71" s="76">
        <f t="shared" si="38"/>
        <v>0</v>
      </c>
      <c r="AA71" s="78">
        <f>'Tabella-Z2'!K78</f>
        <v>0.06</v>
      </c>
    </row>
    <row r="72" spans="1:27" ht="18" customHeight="1" outlineLevel="1" x14ac:dyDescent="0.3">
      <c r="A72" s="166"/>
      <c r="B72" s="179" t="s">
        <v>513</v>
      </c>
      <c r="C72" s="462" t="s">
        <v>473</v>
      </c>
      <c r="D72" s="462"/>
      <c r="E72" s="462"/>
      <c r="F72" s="40"/>
      <c r="G72" s="256"/>
      <c r="H72" s="76">
        <f t="shared" si="32"/>
        <v>0</v>
      </c>
      <c r="I72" s="74">
        <f>'Tabella-Z2'!H79</f>
        <v>0.03</v>
      </c>
      <c r="J72" s="251"/>
      <c r="K72" s="76">
        <f t="shared" si="33"/>
        <v>0</v>
      </c>
      <c r="L72" s="77">
        <f>'Tabella-Z2'!H79</f>
        <v>0.03</v>
      </c>
      <c r="M72" s="254"/>
      <c r="N72" s="75">
        <f t="shared" si="34"/>
        <v>0</v>
      </c>
      <c r="O72" s="74">
        <f>'Tabella-Z2'!I79</f>
        <v>0.03</v>
      </c>
      <c r="P72" s="251"/>
      <c r="Q72" s="76">
        <f t="shared" si="35"/>
        <v>0</v>
      </c>
      <c r="R72" s="76">
        <f>'Tabella-Z2'!I79</f>
        <v>0.03</v>
      </c>
      <c r="S72" s="260"/>
      <c r="T72" s="76">
        <f t="shared" si="36"/>
        <v>0</v>
      </c>
      <c r="U72" s="74">
        <f>'Tabella-Z2'!K79</f>
        <v>0.03</v>
      </c>
      <c r="V72" s="260"/>
      <c r="W72" s="76">
        <f t="shared" si="37"/>
        <v>0</v>
      </c>
      <c r="X72" s="74">
        <f>'Tabella-Z2'!K79</f>
        <v>0.03</v>
      </c>
      <c r="Y72" s="260"/>
      <c r="Z72" s="76">
        <f t="shared" si="38"/>
        <v>0</v>
      </c>
      <c r="AA72" s="78">
        <f>'Tabella-Z2'!K79</f>
        <v>0.03</v>
      </c>
    </row>
    <row r="73" spans="1:27" ht="18" customHeight="1" outlineLevel="1" x14ac:dyDescent="0.3">
      <c r="A73" s="166"/>
      <c r="B73" s="179" t="s">
        <v>514</v>
      </c>
      <c r="C73" s="462" t="s">
        <v>475</v>
      </c>
      <c r="D73" s="462"/>
      <c r="E73" s="462"/>
      <c r="F73" s="40"/>
      <c r="G73" s="256"/>
      <c r="H73" s="76">
        <f t="shared" si="32"/>
        <v>0</v>
      </c>
      <c r="I73" s="74">
        <f>'Tabella-Z2'!H80</f>
        <v>0.03</v>
      </c>
      <c r="J73" s="251"/>
      <c r="K73" s="76">
        <f t="shared" si="33"/>
        <v>0</v>
      </c>
      <c r="L73" s="77">
        <f>'Tabella-Z2'!H80</f>
        <v>0.03</v>
      </c>
      <c r="M73" s="254"/>
      <c r="N73" s="75">
        <f t="shared" si="34"/>
        <v>0</v>
      </c>
      <c r="O73" s="74">
        <f>'Tabella-Z2'!I80</f>
        <v>0.03</v>
      </c>
      <c r="P73" s="251"/>
      <c r="Q73" s="76">
        <f t="shared" si="35"/>
        <v>0</v>
      </c>
      <c r="R73" s="76">
        <f>'Tabella-Z2'!I80</f>
        <v>0.03</v>
      </c>
      <c r="S73" s="260"/>
      <c r="T73" s="76">
        <f t="shared" si="36"/>
        <v>0</v>
      </c>
      <c r="U73" s="74">
        <f>'Tabella-Z2'!K80</f>
        <v>0.03</v>
      </c>
      <c r="V73" s="260"/>
      <c r="W73" s="76">
        <f t="shared" si="37"/>
        <v>0</v>
      </c>
      <c r="X73" s="74">
        <f>'Tabella-Z2'!K80</f>
        <v>0.03</v>
      </c>
      <c r="Y73" s="260"/>
      <c r="Z73" s="76">
        <f t="shared" si="38"/>
        <v>0</v>
      </c>
      <c r="AA73" s="78">
        <f>'Tabella-Z2'!K80</f>
        <v>0.03</v>
      </c>
    </row>
    <row r="74" spans="1:27" ht="18" customHeight="1" outlineLevel="1" x14ac:dyDescent="0.3">
      <c r="A74" s="166"/>
      <c r="B74" s="179" t="s">
        <v>515</v>
      </c>
      <c r="C74" s="462" t="s">
        <v>477</v>
      </c>
      <c r="D74" s="462"/>
      <c r="E74" s="462"/>
      <c r="F74" s="40"/>
      <c r="G74" s="256"/>
      <c r="H74" s="76">
        <f t="shared" si="32"/>
        <v>0</v>
      </c>
      <c r="I74" s="74">
        <f>'Tabella-Z2'!H81</f>
        <v>0.03</v>
      </c>
      <c r="J74" s="251"/>
      <c r="K74" s="76">
        <f t="shared" si="33"/>
        <v>0</v>
      </c>
      <c r="L74" s="77">
        <f>'Tabella-Z2'!H81</f>
        <v>0.03</v>
      </c>
      <c r="M74" s="254"/>
      <c r="N74" s="75">
        <f t="shared" si="34"/>
        <v>0</v>
      </c>
      <c r="O74" s="74">
        <f>'Tabella-Z2'!I81</f>
        <v>0.03</v>
      </c>
      <c r="P74" s="251"/>
      <c r="Q74" s="76">
        <f t="shared" si="35"/>
        <v>0</v>
      </c>
      <c r="R74" s="76">
        <f>'Tabella-Z2'!I81</f>
        <v>0.03</v>
      </c>
      <c r="S74" s="260"/>
      <c r="T74" s="76">
        <f t="shared" si="36"/>
        <v>0</v>
      </c>
      <c r="U74" s="74">
        <f>'Tabella-Z2'!K81</f>
        <v>0.03</v>
      </c>
      <c r="V74" s="260"/>
      <c r="W74" s="76">
        <f t="shared" si="37"/>
        <v>0</v>
      </c>
      <c r="X74" s="74">
        <f>'Tabella-Z2'!K81</f>
        <v>0.03</v>
      </c>
      <c r="Y74" s="260"/>
      <c r="Z74" s="76">
        <f t="shared" si="38"/>
        <v>0</v>
      </c>
      <c r="AA74" s="78">
        <f>'Tabella-Z2'!K81</f>
        <v>0.03</v>
      </c>
    </row>
    <row r="75" spans="1:27" ht="18" customHeight="1" outlineLevel="1" x14ac:dyDescent="0.3">
      <c r="A75" s="166"/>
      <c r="B75" s="488" t="s">
        <v>516</v>
      </c>
      <c r="C75" s="468" t="s">
        <v>325</v>
      </c>
      <c r="D75" s="180" t="s">
        <v>439</v>
      </c>
      <c r="E75" s="189">
        <v>250000</v>
      </c>
      <c r="F75" s="491" t="s">
        <v>713</v>
      </c>
      <c r="G75" s="511"/>
      <c r="H75" s="41">
        <f t="shared" si="32"/>
        <v>6.4000000000000001E-2</v>
      </c>
      <c r="I75" s="56">
        <f>'Tabella-Z2'!H82</f>
        <v>6.4000000000000001E-2</v>
      </c>
      <c r="J75" s="500"/>
      <c r="K75" s="41">
        <f>IF($F75="X",L75,IF(J75="X",L75,0))</f>
        <v>6.4000000000000001E-2</v>
      </c>
      <c r="L75" s="42">
        <f>'Tabella-Z2'!H82</f>
        <v>6.4000000000000001E-2</v>
      </c>
      <c r="M75" s="497"/>
      <c r="N75" s="52">
        <f t="shared" si="34"/>
        <v>6.4000000000000001E-2</v>
      </c>
      <c r="O75" s="56">
        <f>IF(M6="",0,IF(VLOOKUP($M$6,'Tabella-Z1'!$K$27:$M$32,3)=13,'Tabella-Z2'!I82,'Tabella-Z2'!J82))</f>
        <v>6.4000000000000001E-2</v>
      </c>
      <c r="P75" s="500"/>
      <c r="Q75" s="41">
        <f>IF($F75="X",R75,IF(P75="X",R75,0))</f>
        <v>6.4000000000000001E-2</v>
      </c>
      <c r="R75" s="41">
        <f>IF(P6="",0,IF(VLOOKUP($M$6,'Tabella-Z1'!$K$27:$M$32,3)=13,'Tabella-Z2'!I82,'Tabella-Z2'!J82))</f>
        <v>6.4000000000000001E-2</v>
      </c>
      <c r="S75" s="523"/>
      <c r="T75" s="41">
        <f>IF($F75="X",U75,IF(S75="X",U75,0))</f>
        <v>6.4000000000000001E-2</v>
      </c>
      <c r="U75" s="56">
        <f>'Tabella-Z2'!K82</f>
        <v>6.4000000000000001E-2</v>
      </c>
      <c r="V75" s="523"/>
      <c r="W75" s="41">
        <f>IF($F75="X",X75,IF(V75="X",X75,0))</f>
        <v>6.4000000000000001E-2</v>
      </c>
      <c r="X75" s="56">
        <f>'Tabella-Z2'!K82</f>
        <v>6.4000000000000001E-2</v>
      </c>
      <c r="Y75" s="523"/>
      <c r="Z75" s="41">
        <f>IF($F75="X",AA75,IF(Y75="X",AA75,0))</f>
        <v>6.4000000000000001E-2</v>
      </c>
      <c r="AA75" s="43">
        <f>'Tabella-Z2'!K82</f>
        <v>6.4000000000000001E-2</v>
      </c>
    </row>
    <row r="76" spans="1:27" ht="18" customHeight="1" outlineLevel="1" x14ac:dyDescent="0.3">
      <c r="A76" s="166"/>
      <c r="B76" s="489"/>
      <c r="C76" s="490"/>
      <c r="D76" s="183" t="s">
        <v>440</v>
      </c>
      <c r="E76" s="190">
        <v>500000</v>
      </c>
      <c r="F76" s="492"/>
      <c r="G76" s="512"/>
      <c r="H76" s="61">
        <f>IF(AND($F$75="X",$G$4&gt;E75),I76,IF(AND($G$75="X",$G$4&gt;E75),I76,0))</f>
        <v>0</v>
      </c>
      <c r="I76" s="59">
        <f>'Tabella-Z2'!H83</f>
        <v>1.9E-2</v>
      </c>
      <c r="J76" s="501"/>
      <c r="K76" s="61">
        <f>IF(AND($F$75="X",$J$4&gt;E75),L76,IF(AND($G$75="X",$J$4&gt;E75),L76,0))</f>
        <v>1.9E-2</v>
      </c>
      <c r="L76" s="62">
        <f>'Tabella-Z2'!H83</f>
        <v>1.9E-2</v>
      </c>
      <c r="M76" s="498"/>
      <c r="N76" s="60">
        <f>IF(AND($F$75="X",$M$4&gt;E75),O76,IF(AND($M$75="X",$M$4&gt;E75),O76,0))</f>
        <v>1.9E-2</v>
      </c>
      <c r="O76" s="59">
        <f>IF(M6="",0,IF(VLOOKUP($M$6,'Tabella-Z1'!$K$27:$M$32,3)=13,'Tabella-Z2'!I83,'Tabella-Z2'!J83))</f>
        <v>1.9E-2</v>
      </c>
      <c r="P76" s="501"/>
      <c r="Q76" s="61">
        <f>IF(AND($F$75="X",$P$4&gt;E75),R76,IF(AND($M$75="X",$P$4&gt;E75),R76,0))</f>
        <v>1.9E-2</v>
      </c>
      <c r="R76" s="61">
        <f>IF(P6="",0,IF(VLOOKUP($M$6,'Tabella-Z1'!$K$27:$M$32,3)=13,'Tabella-Z2'!I83,'Tabella-Z2'!J83))</f>
        <v>1.9E-2</v>
      </c>
      <c r="S76" s="524"/>
      <c r="T76" s="61">
        <f>IF(AND($F$75="X",$S$4&gt;E75),U76,IF(AND($S$75="X",$S$4&gt;E75),U76,0))</f>
        <v>0</v>
      </c>
      <c r="U76" s="59">
        <f>'Tabella-Z2'!K83</f>
        <v>1.9E-2</v>
      </c>
      <c r="V76" s="524"/>
      <c r="W76" s="61">
        <f>IF(AND($F$75="X",$V$4&gt;E75),X76,IF(AND($V$75="X",$V$4&gt;E75),X76,0))</f>
        <v>0</v>
      </c>
      <c r="X76" s="59">
        <f>'Tabella-Z2'!K83</f>
        <v>1.9E-2</v>
      </c>
      <c r="Y76" s="524"/>
      <c r="Z76" s="61">
        <f>IF(AND($F$75="X",$Y$4&gt;E75),AA76,IF(AND($V$75="X",$Y$4&gt;E75),AA76,0))</f>
        <v>0</v>
      </c>
      <c r="AA76" s="63">
        <f>'Tabella-Z2'!K83</f>
        <v>1.9E-2</v>
      </c>
    </row>
    <row r="77" spans="1:27" ht="18" customHeight="1" outlineLevel="1" x14ac:dyDescent="0.3">
      <c r="A77" s="166"/>
      <c r="B77" s="489"/>
      <c r="C77" s="490"/>
      <c r="D77" s="183" t="s">
        <v>440</v>
      </c>
      <c r="E77" s="190">
        <v>1000000</v>
      </c>
      <c r="F77" s="492"/>
      <c r="G77" s="512"/>
      <c r="H77" s="61">
        <f>IF(AND($F$75="X",$G$4&gt;E76),I77,IF(AND($G$75="X",$G$4&gt;E76),I77,0))</f>
        <v>0</v>
      </c>
      <c r="I77" s="59">
        <f>'Tabella-Z2'!H84</f>
        <v>2.1000000000000001E-2</v>
      </c>
      <c r="J77" s="501"/>
      <c r="K77" s="61">
        <f>IF(AND($F$75="X",$J$4&gt;E76),L77,IF(AND($G$75="X",$J$4&gt;E76),L77,0))</f>
        <v>0</v>
      </c>
      <c r="L77" s="62">
        <f>'Tabella-Z2'!H84</f>
        <v>2.1000000000000001E-2</v>
      </c>
      <c r="M77" s="498"/>
      <c r="N77" s="60">
        <f>IF(AND($F$75="X",$M$4&gt;E76),O77,IF(AND($M$75="X",$M$4&gt;E76),O77,0))</f>
        <v>2.1000000000000001E-2</v>
      </c>
      <c r="O77" s="59">
        <f>IF(M6="",0,IF(VLOOKUP($M$6,'Tabella-Z1'!$K$27:$M$32,3)=13,'Tabella-Z2'!I84,'Tabella-Z2'!J84))</f>
        <v>2.1000000000000001E-2</v>
      </c>
      <c r="P77" s="501"/>
      <c r="Q77" s="61">
        <f>IF(AND($F$75="X",$P$4&gt;E76),R77,IF(AND($M$75="X",$P$4&gt;E76),R77,0))</f>
        <v>2.1000000000000001E-2</v>
      </c>
      <c r="R77" s="61">
        <f>IF(P6="",0,IF(VLOOKUP($M$6,'Tabella-Z1'!$K$27:$M$32,3)=13,'Tabella-Z2'!I84,'Tabella-Z2'!J84))</f>
        <v>2.1000000000000001E-2</v>
      </c>
      <c r="S77" s="524"/>
      <c r="T77" s="61">
        <f>IF(AND($F$75="X",$S$4&gt;E76),U77,IF(AND($S$75="X",$S$4&gt;E76),U77,0))</f>
        <v>0</v>
      </c>
      <c r="U77" s="59">
        <f>'Tabella-Z2'!K84</f>
        <v>2.1000000000000001E-2</v>
      </c>
      <c r="V77" s="524"/>
      <c r="W77" s="61">
        <f>IF(AND($F$75="X",$V$4&gt;E76),X77,IF(AND($V$75="X",$V$4&gt;E76),X77,0))</f>
        <v>0</v>
      </c>
      <c r="X77" s="59">
        <f>'Tabella-Z2'!K84</f>
        <v>2.1000000000000001E-2</v>
      </c>
      <c r="Y77" s="524"/>
      <c r="Z77" s="61">
        <f>IF(AND($F$75="X",$Y$4&gt;E76),AA77,IF(AND($V$75="X",$Y$4&gt;E76),AA77,0))</f>
        <v>0</v>
      </c>
      <c r="AA77" s="63">
        <f>'Tabella-Z2'!K84</f>
        <v>2.1000000000000001E-2</v>
      </c>
    </row>
    <row r="78" spans="1:27" ht="18" customHeight="1" outlineLevel="1" x14ac:dyDescent="0.3">
      <c r="A78" s="166"/>
      <c r="B78" s="489"/>
      <c r="C78" s="490"/>
      <c r="D78" s="183" t="s">
        <v>440</v>
      </c>
      <c r="E78" s="190">
        <v>2500000</v>
      </c>
      <c r="F78" s="492"/>
      <c r="G78" s="512"/>
      <c r="H78" s="61">
        <f>IF(AND($F$75="X",$G$4&gt;E77),I78,IF(AND($G$75="X",$G$4&gt;E77),I78,0))</f>
        <v>0</v>
      </c>
      <c r="I78" s="59">
        <f>'Tabella-Z2'!H85</f>
        <v>2.9000000000000001E-2</v>
      </c>
      <c r="J78" s="501"/>
      <c r="K78" s="61">
        <f>IF(AND($F$75="X",$J$4&gt;E77),L78,IF(AND($G$75="X",$J$4&gt;E77),L78,0))</f>
        <v>0</v>
      </c>
      <c r="L78" s="62">
        <f>'Tabella-Z2'!H85</f>
        <v>2.9000000000000001E-2</v>
      </c>
      <c r="M78" s="498"/>
      <c r="N78" s="60">
        <f>IF(AND($F$75="X",$M$4&gt;E77),O78,IF(AND($M$75="X",$M$4&gt;E77),O78,0))</f>
        <v>0</v>
      </c>
      <c r="O78" s="59">
        <f>IF(M6="",0,IF(VLOOKUP($M$6,'Tabella-Z1'!$K$27:$M$32,3)=13,'Tabella-Z2'!I85,'Tabella-Z2'!J85))</f>
        <v>2.9000000000000001E-2</v>
      </c>
      <c r="P78" s="501"/>
      <c r="Q78" s="61">
        <f>IF(AND($F$75="X",$P$4&gt;E77),R78,IF(AND($M$75="X",$P$4&gt;E77),R78,0))</f>
        <v>0</v>
      </c>
      <c r="R78" s="61">
        <f>IF(P6="",0,IF(VLOOKUP($M$6,'Tabella-Z1'!$K$27:$M$32,3)=13,'Tabella-Z2'!I85,'Tabella-Z2'!J85))</f>
        <v>2.9000000000000001E-2</v>
      </c>
      <c r="S78" s="524"/>
      <c r="T78" s="61">
        <f>IF(AND($F$75="X",$S$4&gt;E77),U78,IF(AND($S$75="X",$S$4&gt;E77),U78,0))</f>
        <v>0</v>
      </c>
      <c r="U78" s="59">
        <f>'Tabella-Z2'!K85</f>
        <v>2.9000000000000001E-2</v>
      </c>
      <c r="V78" s="524"/>
      <c r="W78" s="61">
        <f>IF(AND($F$75="X",$V$4&gt;E77),X78,IF(AND($V$75="X",$V$4&gt;E77),X78,0))</f>
        <v>0</v>
      </c>
      <c r="X78" s="59">
        <f>'Tabella-Z2'!K85</f>
        <v>2.9000000000000001E-2</v>
      </c>
      <c r="Y78" s="524"/>
      <c r="Z78" s="61">
        <f>IF(AND($F$75="X",$Y$4&gt;E77),AA78,IF(AND($V$75="X",$Y$4&gt;E77),AA78,0))</f>
        <v>0</v>
      </c>
      <c r="AA78" s="63">
        <f>'Tabella-Z2'!K85</f>
        <v>2.9000000000000001E-2</v>
      </c>
    </row>
    <row r="79" spans="1:27" ht="18" customHeight="1" outlineLevel="1" x14ac:dyDescent="0.3">
      <c r="A79" s="166"/>
      <c r="B79" s="489"/>
      <c r="C79" s="490"/>
      <c r="D79" s="183" t="s">
        <v>440</v>
      </c>
      <c r="E79" s="190">
        <v>10000000</v>
      </c>
      <c r="F79" s="492"/>
      <c r="G79" s="512"/>
      <c r="H79" s="61">
        <f>IF(AND($F$75="X",$G$4&gt;E78),I79,IF(AND($G$75="X",$G$4&gt;E78),I79,0))</f>
        <v>0</v>
      </c>
      <c r="I79" s="59">
        <f>'Tabella-Z2'!H86</f>
        <v>3.7999999999999999E-2</v>
      </c>
      <c r="J79" s="501"/>
      <c r="K79" s="61">
        <f>IF(AND($F$75="X",$J$4&gt;E78),L79,IF(AND($G$75="X",$J$4&gt;E78),L79,0))</f>
        <v>0</v>
      </c>
      <c r="L79" s="62">
        <f>'Tabella-Z2'!H86</f>
        <v>3.7999999999999999E-2</v>
      </c>
      <c r="M79" s="498"/>
      <c r="N79" s="60">
        <f>IF(AND($F$75="X",$M$4&gt;E78),O79,IF(AND($M$75="X",$M$4&gt;E78),O79,0))</f>
        <v>0</v>
      </c>
      <c r="O79" s="59">
        <f>IF(M6="",0,IF(VLOOKUP($M$6,'Tabella-Z1'!$K$27:$M$32,3)=13,'Tabella-Z2'!I86,'Tabella-Z2'!J86))</f>
        <v>3.7999999999999999E-2</v>
      </c>
      <c r="P79" s="501"/>
      <c r="Q79" s="61">
        <f>IF(AND($F$75="X",$P$4&gt;E78),R79,IF(AND($M$75="X",$P$4&gt;E78),R79,0))</f>
        <v>0</v>
      </c>
      <c r="R79" s="61">
        <f>IF(P6="",0,IF(VLOOKUP($M$6,'Tabella-Z1'!$K$27:$M$32,3)=13,'Tabella-Z2'!I86,'Tabella-Z2'!J86))</f>
        <v>3.7999999999999999E-2</v>
      </c>
      <c r="S79" s="524"/>
      <c r="T79" s="61">
        <f>IF(AND($F$75="X",$S$4&gt;E78),U79,IF(AND($S$75="X",$S$4&gt;E78),U79,0))</f>
        <v>0</v>
      </c>
      <c r="U79" s="59">
        <f>'Tabella-Z2'!K86</f>
        <v>3.7999999999999999E-2</v>
      </c>
      <c r="V79" s="524"/>
      <c r="W79" s="61">
        <f>IF(AND($F$75="X",$V$4&gt;E78),X79,IF(AND($V$75="X",$V$4&gt;E78),X79,0))</f>
        <v>0</v>
      </c>
      <c r="X79" s="59">
        <f>'Tabella-Z2'!K86</f>
        <v>3.7999999999999999E-2</v>
      </c>
      <c r="Y79" s="524"/>
      <c r="Z79" s="61">
        <f>IF(AND($F$75="X",$Y$4&gt;E78),AA79,IF(AND($V$75="X",$Y$4&gt;E78),AA79,0))</f>
        <v>0</v>
      </c>
      <c r="AA79" s="63">
        <f>'Tabella-Z2'!K86</f>
        <v>3.7999999999999999E-2</v>
      </c>
    </row>
    <row r="80" spans="1:27" ht="18" customHeight="1" outlineLevel="1" x14ac:dyDescent="0.3">
      <c r="A80" s="166"/>
      <c r="B80" s="489"/>
      <c r="C80" s="490"/>
      <c r="D80" s="185" t="s">
        <v>441</v>
      </c>
      <c r="E80" s="191"/>
      <c r="F80" s="493"/>
      <c r="G80" s="513"/>
      <c r="H80" s="44">
        <f>IF(AND($F$75="X",$G$4&gt;E79),I80,IF(AND($G$75="X",$G$4&gt;E79),I80,0))</f>
        <v>0</v>
      </c>
      <c r="I80" s="57">
        <f>'Tabella-Z2'!H87</f>
        <v>2.8000000000000001E-2</v>
      </c>
      <c r="J80" s="502"/>
      <c r="K80" s="44">
        <f>IF(AND($F$75="X",$J$4&gt;E79),L80,IF(AND($G$75="X",$J$4&gt;E79),L80,0))</f>
        <v>0</v>
      </c>
      <c r="L80" s="45">
        <f>'Tabella-Z2'!H87</f>
        <v>2.8000000000000001E-2</v>
      </c>
      <c r="M80" s="499"/>
      <c r="N80" s="53">
        <f>IF(AND($F$75="X",$M$4&gt;E79),O80,IF(AND($M$75="X",$M$4&gt;E79),O80,0))</f>
        <v>0</v>
      </c>
      <c r="O80" s="57">
        <f>IF(M6="",0,IF(VLOOKUP($M$6,'Tabella-Z1'!$K$27:$M$32,3)=13,'Tabella-Z2'!I87,'Tabella-Z2'!J87))</f>
        <v>2.8000000000000001E-2</v>
      </c>
      <c r="P80" s="502"/>
      <c r="Q80" s="44">
        <f>IF(AND($F$75="X",$P$4&gt;E79),R80,IF(AND($M$75="X",$P$4&gt;E79),R80,0))</f>
        <v>0</v>
      </c>
      <c r="R80" s="44">
        <f>IF(P6="",0,IF(VLOOKUP($M$6,'Tabella-Z1'!$K$27:$M$32,3)=13,'Tabella-Z2'!I87,'Tabella-Z2'!J87))</f>
        <v>2.8000000000000001E-2</v>
      </c>
      <c r="S80" s="525"/>
      <c r="T80" s="44">
        <f>IF(AND($F$75="X",$S$4&gt;E79),U80,IF(AND($S$75="X",$S$4&gt;E79),U80,0))</f>
        <v>0</v>
      </c>
      <c r="U80" s="57">
        <f>'Tabella-Z2'!K87</f>
        <v>2.8000000000000001E-2</v>
      </c>
      <c r="V80" s="525"/>
      <c r="W80" s="44">
        <f>IF(AND($F$75="X",$V$4&gt;E79),X80,IF(AND($V$75="X",$V$4&gt;E79),X80,0))</f>
        <v>0</v>
      </c>
      <c r="X80" s="57">
        <f>'Tabella-Z2'!K87</f>
        <v>2.8000000000000001E-2</v>
      </c>
      <c r="Y80" s="525"/>
      <c r="Z80" s="44">
        <f>IF(AND($F$75="X",$Y$4&gt;E79),AA80,IF(AND($V$75="X",$Y$4&gt;E79),AA80,0))</f>
        <v>0</v>
      </c>
      <c r="AA80" s="46">
        <f>'Tabella-Z2'!K87</f>
        <v>2.8000000000000001E-2</v>
      </c>
    </row>
    <row r="81" spans="1:27" ht="18" customHeight="1" outlineLevel="1" x14ac:dyDescent="0.3">
      <c r="A81" s="166"/>
      <c r="B81" s="179" t="s">
        <v>517</v>
      </c>
      <c r="C81" s="462" t="s">
        <v>518</v>
      </c>
      <c r="D81" s="462"/>
      <c r="E81" s="462"/>
      <c r="F81" s="40"/>
      <c r="G81" s="514" t="s">
        <v>1</v>
      </c>
      <c r="H81" s="515"/>
      <c r="I81" s="516"/>
      <c r="J81" s="517" t="s">
        <v>1</v>
      </c>
      <c r="K81" s="515"/>
      <c r="L81" s="518"/>
      <c r="M81" s="254"/>
      <c r="N81" s="75">
        <f t="shared" ref="N81:N98" si="39">IF($F81="X",O81,IF(M81="X",O81,0))</f>
        <v>0</v>
      </c>
      <c r="O81" s="74">
        <f>'Tabella-Z2'!I88</f>
        <v>0.09</v>
      </c>
      <c r="P81" s="251"/>
      <c r="Q81" s="75">
        <f t="shared" ref="Q81:Q91" si="40">IF($F81="X",R81,IF(P81="X",R81,0))</f>
        <v>0</v>
      </c>
      <c r="R81" s="76">
        <f>'Tabella-Z2'!I88</f>
        <v>0.09</v>
      </c>
      <c r="S81" s="519" t="s">
        <v>1</v>
      </c>
      <c r="T81" s="520"/>
      <c r="U81" s="521"/>
      <c r="V81" s="519" t="s">
        <v>1</v>
      </c>
      <c r="W81" s="520"/>
      <c r="X81" s="521"/>
      <c r="Y81" s="519" t="s">
        <v>1</v>
      </c>
      <c r="Z81" s="520"/>
      <c r="AA81" s="522"/>
    </row>
    <row r="82" spans="1:27" ht="18" customHeight="1" outlineLevel="1" x14ac:dyDescent="0.3">
      <c r="A82" s="166"/>
      <c r="B82" s="179" t="s">
        <v>519</v>
      </c>
      <c r="C82" s="462" t="s">
        <v>520</v>
      </c>
      <c r="D82" s="462"/>
      <c r="E82" s="462"/>
      <c r="F82" s="40"/>
      <c r="G82" s="514" t="s">
        <v>1</v>
      </c>
      <c r="H82" s="515"/>
      <c r="I82" s="516"/>
      <c r="J82" s="517" t="s">
        <v>1</v>
      </c>
      <c r="K82" s="515"/>
      <c r="L82" s="518"/>
      <c r="M82" s="254"/>
      <c r="N82" s="75">
        <f t="shared" si="39"/>
        <v>0</v>
      </c>
      <c r="O82" s="74">
        <f>'Tabella-Z2'!I89</f>
        <v>0.12</v>
      </c>
      <c r="P82" s="251"/>
      <c r="Q82" s="75">
        <f t="shared" si="40"/>
        <v>0</v>
      </c>
      <c r="R82" s="76">
        <f>'Tabella-Z2'!I89</f>
        <v>0.12</v>
      </c>
      <c r="S82" s="519" t="s">
        <v>1</v>
      </c>
      <c r="T82" s="520"/>
      <c r="U82" s="521"/>
      <c r="V82" s="519" t="s">
        <v>1</v>
      </c>
      <c r="W82" s="520"/>
      <c r="X82" s="521"/>
      <c r="Y82" s="519" t="s">
        <v>1</v>
      </c>
      <c r="Z82" s="520"/>
      <c r="AA82" s="522"/>
    </row>
    <row r="83" spans="1:27" ht="18" customHeight="1" outlineLevel="1" x14ac:dyDescent="0.3">
      <c r="A83" s="166"/>
      <c r="B83" s="179" t="s">
        <v>521</v>
      </c>
      <c r="C83" s="462" t="s">
        <v>522</v>
      </c>
      <c r="D83" s="462"/>
      <c r="E83" s="462"/>
      <c r="F83" s="40"/>
      <c r="G83" s="514" t="s">
        <v>1</v>
      </c>
      <c r="H83" s="515"/>
      <c r="I83" s="516"/>
      <c r="J83" s="517" t="s">
        <v>1</v>
      </c>
      <c r="K83" s="515"/>
      <c r="L83" s="518"/>
      <c r="M83" s="254"/>
      <c r="N83" s="75">
        <f t="shared" si="39"/>
        <v>0</v>
      </c>
      <c r="O83" s="74">
        <f>'Tabella-Z2'!I90</f>
        <v>0.18</v>
      </c>
      <c r="P83" s="251"/>
      <c r="Q83" s="75">
        <f t="shared" si="40"/>
        <v>0</v>
      </c>
      <c r="R83" s="76">
        <f>'Tabella-Z2'!I90</f>
        <v>0.18</v>
      </c>
      <c r="S83" s="519" t="s">
        <v>1</v>
      </c>
      <c r="T83" s="520"/>
      <c r="U83" s="521"/>
      <c r="V83" s="519" t="s">
        <v>1</v>
      </c>
      <c r="W83" s="520"/>
      <c r="X83" s="521"/>
      <c r="Y83" s="519" t="s">
        <v>1</v>
      </c>
      <c r="Z83" s="520"/>
      <c r="AA83" s="522"/>
    </row>
    <row r="84" spans="1:27" ht="18" customHeight="1" outlineLevel="1" x14ac:dyDescent="0.3">
      <c r="A84" s="166"/>
      <c r="B84" s="179" t="s">
        <v>523</v>
      </c>
      <c r="C84" s="462" t="s">
        <v>482</v>
      </c>
      <c r="D84" s="462"/>
      <c r="E84" s="462"/>
      <c r="F84" s="40"/>
      <c r="G84" s="256"/>
      <c r="H84" s="76">
        <f t="shared" ref="H84:H91" si="41">IF($F84="X",I84,IF(G84="X",I84,0))</f>
        <v>0</v>
      </c>
      <c r="I84" s="74">
        <f>'Tabella-Z2'!H91</f>
        <v>0.05</v>
      </c>
      <c r="J84" s="251"/>
      <c r="K84" s="76">
        <f t="shared" ref="K84:K91" si="42">IF($F84="X",L84,IF(J84="X",L84,0))</f>
        <v>0</v>
      </c>
      <c r="L84" s="77">
        <f>'Tabella-Z2'!H91</f>
        <v>0.05</v>
      </c>
      <c r="M84" s="254"/>
      <c r="N84" s="75">
        <f t="shared" si="39"/>
        <v>0</v>
      </c>
      <c r="O84" s="74">
        <f>'Tabella-Z2'!I91</f>
        <v>0.05</v>
      </c>
      <c r="P84" s="251"/>
      <c r="Q84" s="75">
        <f t="shared" si="40"/>
        <v>0</v>
      </c>
      <c r="R84" s="76">
        <f>'Tabella-Z2'!I91</f>
        <v>0.05</v>
      </c>
      <c r="S84" s="260"/>
      <c r="T84" s="76">
        <f t="shared" ref="T84:T98" si="43">IF($F84="X",U84,IF(S84="X",U84,0))</f>
        <v>0</v>
      </c>
      <c r="U84" s="74">
        <f>'Tabella-Z2'!K91</f>
        <v>0.05</v>
      </c>
      <c r="V84" s="260"/>
      <c r="W84" s="76">
        <f t="shared" ref="W84:W98" si="44">IF($F84="X",X84,IF(V84="X",X84,0))</f>
        <v>0</v>
      </c>
      <c r="X84" s="74">
        <f>'Tabella-Z2'!K91</f>
        <v>0.05</v>
      </c>
      <c r="Y84" s="260"/>
      <c r="Z84" s="76">
        <f t="shared" ref="Z84:Z90" si="45">IF($F84="X",AA84,IF(Y84="X",AA84,0))</f>
        <v>0</v>
      </c>
      <c r="AA84" s="78">
        <f>'Tabella-Z2'!K91</f>
        <v>0.05</v>
      </c>
    </row>
    <row r="85" spans="1:27" ht="18" customHeight="1" outlineLevel="1" x14ac:dyDescent="0.3">
      <c r="A85" s="166"/>
      <c r="B85" s="179" t="s">
        <v>524</v>
      </c>
      <c r="C85" s="462" t="s">
        <v>525</v>
      </c>
      <c r="D85" s="462"/>
      <c r="E85" s="462"/>
      <c r="F85" s="40"/>
      <c r="G85" s="256"/>
      <c r="H85" s="76">
        <f t="shared" si="41"/>
        <v>0</v>
      </c>
      <c r="I85" s="74">
        <f>'Tabella-Z2'!H92</f>
        <v>0.06</v>
      </c>
      <c r="J85" s="251"/>
      <c r="K85" s="76">
        <f t="shared" si="42"/>
        <v>0</v>
      </c>
      <c r="L85" s="77">
        <f>'Tabella-Z2'!H92</f>
        <v>0.06</v>
      </c>
      <c r="M85" s="254"/>
      <c r="N85" s="75">
        <f t="shared" si="39"/>
        <v>0</v>
      </c>
      <c r="O85" s="74">
        <f>'Tabella-Z2'!I92</f>
        <v>0.06</v>
      </c>
      <c r="P85" s="251"/>
      <c r="Q85" s="76">
        <f t="shared" si="40"/>
        <v>0</v>
      </c>
      <c r="R85" s="76">
        <f>'Tabella-Z2'!I92</f>
        <v>0.06</v>
      </c>
      <c r="S85" s="260"/>
      <c r="T85" s="76">
        <f t="shared" si="43"/>
        <v>0</v>
      </c>
      <c r="U85" s="74">
        <f>'Tabella-Z2'!K92</f>
        <v>0.06</v>
      </c>
      <c r="V85" s="260"/>
      <c r="W85" s="76">
        <f t="shared" si="44"/>
        <v>0</v>
      </c>
      <c r="X85" s="74">
        <f>'Tabella-Z2'!K92</f>
        <v>0.06</v>
      </c>
      <c r="Y85" s="260"/>
      <c r="Z85" s="76">
        <f t="shared" si="45"/>
        <v>0</v>
      </c>
      <c r="AA85" s="78">
        <f>'Tabella-Z2'!K92</f>
        <v>0.06</v>
      </c>
    </row>
    <row r="86" spans="1:27" ht="18" customHeight="1" outlineLevel="1" x14ac:dyDescent="0.3">
      <c r="A86" s="166"/>
      <c r="B86" s="179" t="s">
        <v>526</v>
      </c>
      <c r="C86" s="462" t="s">
        <v>527</v>
      </c>
      <c r="D86" s="462"/>
      <c r="E86" s="462"/>
      <c r="F86" s="40"/>
      <c r="G86" s="256"/>
      <c r="H86" s="76">
        <f t="shared" si="41"/>
        <v>0</v>
      </c>
      <c r="I86" s="74">
        <f>'Tabella-Z2'!H93</f>
        <v>0.02</v>
      </c>
      <c r="J86" s="251"/>
      <c r="K86" s="76">
        <f t="shared" si="42"/>
        <v>0</v>
      </c>
      <c r="L86" s="77">
        <f>'Tabella-Z2'!H93</f>
        <v>0.02</v>
      </c>
      <c r="M86" s="254"/>
      <c r="N86" s="75">
        <f t="shared" si="39"/>
        <v>0</v>
      </c>
      <c r="O86" s="74">
        <f>'Tabella-Z2'!I93</f>
        <v>0.02</v>
      </c>
      <c r="P86" s="251"/>
      <c r="Q86" s="76">
        <f t="shared" si="40"/>
        <v>0</v>
      </c>
      <c r="R86" s="76">
        <f>'Tabella-Z2'!I93</f>
        <v>0.02</v>
      </c>
      <c r="S86" s="260"/>
      <c r="T86" s="76">
        <f t="shared" si="43"/>
        <v>0</v>
      </c>
      <c r="U86" s="74">
        <f>'Tabella-Z2'!K93</f>
        <v>0.02</v>
      </c>
      <c r="V86" s="260"/>
      <c r="W86" s="76">
        <f t="shared" si="44"/>
        <v>0</v>
      </c>
      <c r="X86" s="74">
        <f>'Tabella-Z2'!K93</f>
        <v>0.02</v>
      </c>
      <c r="Y86" s="260"/>
      <c r="Z86" s="76">
        <f t="shared" si="45"/>
        <v>0</v>
      </c>
      <c r="AA86" s="78">
        <f>'Tabella-Z2'!K93</f>
        <v>0.02</v>
      </c>
    </row>
    <row r="87" spans="1:27" ht="18" customHeight="1" outlineLevel="1" x14ac:dyDescent="0.3">
      <c r="A87" s="166"/>
      <c r="B87" s="179" t="s">
        <v>528</v>
      </c>
      <c r="C87" s="462" t="s">
        <v>529</v>
      </c>
      <c r="D87" s="462"/>
      <c r="E87" s="462"/>
      <c r="F87" s="40"/>
      <c r="G87" s="256"/>
      <c r="H87" s="76">
        <f t="shared" si="41"/>
        <v>0</v>
      </c>
      <c r="I87" s="74">
        <f>'Tabella-Z2'!H94</f>
        <v>0.02</v>
      </c>
      <c r="J87" s="251"/>
      <c r="K87" s="76">
        <f t="shared" si="42"/>
        <v>0</v>
      </c>
      <c r="L87" s="77">
        <f>'Tabella-Z2'!H94</f>
        <v>0.02</v>
      </c>
      <c r="M87" s="254"/>
      <c r="N87" s="75">
        <f t="shared" si="39"/>
        <v>0</v>
      </c>
      <c r="O87" s="74">
        <f>'Tabella-Z2'!I94</f>
        <v>0.02</v>
      </c>
      <c r="P87" s="251"/>
      <c r="Q87" s="76">
        <f t="shared" si="40"/>
        <v>0</v>
      </c>
      <c r="R87" s="76">
        <f>'Tabella-Z2'!I94</f>
        <v>0.02</v>
      </c>
      <c r="S87" s="260"/>
      <c r="T87" s="76">
        <f t="shared" si="43"/>
        <v>0</v>
      </c>
      <c r="U87" s="74">
        <f>'Tabella-Z2'!K94</f>
        <v>0.02</v>
      </c>
      <c r="V87" s="260"/>
      <c r="W87" s="76">
        <f t="shared" si="44"/>
        <v>0</v>
      </c>
      <c r="X87" s="74">
        <f>'Tabella-Z2'!K94</f>
        <v>0.02</v>
      </c>
      <c r="Y87" s="260"/>
      <c r="Z87" s="76">
        <f t="shared" si="45"/>
        <v>0</v>
      </c>
      <c r="AA87" s="78">
        <f>'Tabella-Z2'!K94</f>
        <v>0.02</v>
      </c>
    </row>
    <row r="88" spans="1:27" ht="18" customHeight="1" outlineLevel="1" x14ac:dyDescent="0.3">
      <c r="A88" s="166"/>
      <c r="B88" s="179" t="s">
        <v>530</v>
      </c>
      <c r="C88" s="462" t="s">
        <v>531</v>
      </c>
      <c r="D88" s="462"/>
      <c r="E88" s="462"/>
      <c r="F88" s="40"/>
      <c r="G88" s="256"/>
      <c r="H88" s="76">
        <f t="shared" si="41"/>
        <v>0</v>
      </c>
      <c r="I88" s="74">
        <f>'Tabella-Z2'!H95</f>
        <v>0.03</v>
      </c>
      <c r="J88" s="251"/>
      <c r="K88" s="76">
        <f t="shared" si="42"/>
        <v>0</v>
      </c>
      <c r="L88" s="77">
        <f>'Tabella-Z2'!H95</f>
        <v>0.03</v>
      </c>
      <c r="M88" s="254"/>
      <c r="N88" s="75">
        <f t="shared" si="39"/>
        <v>0</v>
      </c>
      <c r="O88" s="74">
        <f>'Tabella-Z2'!I95</f>
        <v>0.03</v>
      </c>
      <c r="P88" s="251"/>
      <c r="Q88" s="76">
        <f t="shared" si="40"/>
        <v>0</v>
      </c>
      <c r="R88" s="76">
        <f>'Tabella-Z2'!I95</f>
        <v>0.03</v>
      </c>
      <c r="S88" s="260"/>
      <c r="T88" s="76">
        <f t="shared" si="43"/>
        <v>0</v>
      </c>
      <c r="U88" s="74">
        <f>'Tabella-Z2'!K95</f>
        <v>0.03</v>
      </c>
      <c r="V88" s="260"/>
      <c r="W88" s="76">
        <f t="shared" si="44"/>
        <v>0</v>
      </c>
      <c r="X88" s="74">
        <f>'Tabella-Z2'!K95</f>
        <v>0.03</v>
      </c>
      <c r="Y88" s="260"/>
      <c r="Z88" s="76">
        <f t="shared" si="45"/>
        <v>0</v>
      </c>
      <c r="AA88" s="78">
        <f>'Tabella-Z2'!K95</f>
        <v>0.03</v>
      </c>
    </row>
    <row r="89" spans="1:27" ht="18" customHeight="1" outlineLevel="1" x14ac:dyDescent="0.3">
      <c r="A89" s="166"/>
      <c r="B89" s="179" t="s">
        <v>532</v>
      </c>
      <c r="C89" s="462" t="s">
        <v>533</v>
      </c>
      <c r="D89" s="462"/>
      <c r="E89" s="462"/>
      <c r="F89" s="40"/>
      <c r="G89" s="256"/>
      <c r="H89" s="76">
        <f t="shared" si="41"/>
        <v>0</v>
      </c>
      <c r="I89" s="74">
        <f>'Tabella-Z2'!H96</f>
        <v>0.02</v>
      </c>
      <c r="J89" s="251"/>
      <c r="K89" s="76">
        <f t="shared" si="42"/>
        <v>0</v>
      </c>
      <c r="L89" s="77">
        <f>'Tabella-Z2'!H96</f>
        <v>0.02</v>
      </c>
      <c r="M89" s="254"/>
      <c r="N89" s="75">
        <f t="shared" si="39"/>
        <v>0</v>
      </c>
      <c r="O89" s="74">
        <f>'Tabella-Z2'!I96</f>
        <v>0.02</v>
      </c>
      <c r="P89" s="251"/>
      <c r="Q89" s="76">
        <f t="shared" si="40"/>
        <v>0</v>
      </c>
      <c r="R89" s="76">
        <f>'Tabella-Z2'!I96</f>
        <v>0.02</v>
      </c>
      <c r="S89" s="260"/>
      <c r="T89" s="76">
        <f t="shared" si="43"/>
        <v>0</v>
      </c>
      <c r="U89" s="74">
        <f>'Tabella-Z2'!K96</f>
        <v>0.02</v>
      </c>
      <c r="V89" s="260"/>
      <c r="W89" s="76">
        <f t="shared" si="44"/>
        <v>0</v>
      </c>
      <c r="X89" s="74">
        <f>'Tabella-Z2'!K96</f>
        <v>0.02</v>
      </c>
      <c r="Y89" s="260"/>
      <c r="Z89" s="76">
        <f t="shared" si="45"/>
        <v>0</v>
      </c>
      <c r="AA89" s="78">
        <f>'Tabella-Z2'!K96</f>
        <v>0.02</v>
      </c>
    </row>
    <row r="90" spans="1:27" ht="18" customHeight="1" outlineLevel="1" x14ac:dyDescent="0.3">
      <c r="A90" s="166"/>
      <c r="B90" s="179" t="s">
        <v>534</v>
      </c>
      <c r="C90" s="462" t="s">
        <v>535</v>
      </c>
      <c r="D90" s="462"/>
      <c r="E90" s="462"/>
      <c r="F90" s="40"/>
      <c r="G90" s="256"/>
      <c r="H90" s="76">
        <f t="shared" si="41"/>
        <v>0</v>
      </c>
      <c r="I90" s="74">
        <f>'Tabella-Z2'!H97</f>
        <v>0.01</v>
      </c>
      <c r="J90" s="251"/>
      <c r="K90" s="76">
        <f t="shared" si="42"/>
        <v>0</v>
      </c>
      <c r="L90" s="77">
        <f>'Tabella-Z2'!H97</f>
        <v>0.01</v>
      </c>
      <c r="M90" s="254"/>
      <c r="N90" s="75">
        <f t="shared" si="39"/>
        <v>0</v>
      </c>
      <c r="O90" s="74">
        <f>'Tabella-Z2'!I97</f>
        <v>0.01</v>
      </c>
      <c r="P90" s="251"/>
      <c r="Q90" s="76">
        <f t="shared" si="40"/>
        <v>0</v>
      </c>
      <c r="R90" s="76">
        <f>'Tabella-Z2'!I97</f>
        <v>0.01</v>
      </c>
      <c r="S90" s="260"/>
      <c r="T90" s="76">
        <f t="shared" si="43"/>
        <v>0</v>
      </c>
      <c r="U90" s="74">
        <f>'Tabella-Z2'!K97</f>
        <v>0.01</v>
      </c>
      <c r="V90" s="260"/>
      <c r="W90" s="76">
        <f t="shared" si="44"/>
        <v>0</v>
      </c>
      <c r="X90" s="74">
        <f>'Tabella-Z2'!K97</f>
        <v>0.01</v>
      </c>
      <c r="Y90" s="260"/>
      <c r="Z90" s="76">
        <f t="shared" si="45"/>
        <v>0</v>
      </c>
      <c r="AA90" s="78">
        <f>'Tabella-Z2'!K97</f>
        <v>0.01</v>
      </c>
    </row>
    <row r="91" spans="1:27" ht="18" customHeight="1" outlineLevel="1" x14ac:dyDescent="0.3">
      <c r="A91" s="166"/>
      <c r="B91" s="488" t="s">
        <v>536</v>
      </c>
      <c r="C91" s="468" t="s">
        <v>537</v>
      </c>
      <c r="D91" s="192" t="s">
        <v>439</v>
      </c>
      <c r="E91" s="193">
        <v>5000000</v>
      </c>
      <c r="F91" s="529"/>
      <c r="G91" s="511"/>
      <c r="H91" s="9">
        <f t="shared" si="41"/>
        <v>0</v>
      </c>
      <c r="I91" s="87">
        <f>'Tabella-Z2'!H98</f>
        <v>0.09</v>
      </c>
      <c r="J91" s="530"/>
      <c r="K91" s="9">
        <f t="shared" si="42"/>
        <v>0</v>
      </c>
      <c r="L91" s="18">
        <f>'Tabella-Z2'!H98</f>
        <v>0.09</v>
      </c>
      <c r="M91" s="533"/>
      <c r="N91" s="88">
        <f t="shared" si="39"/>
        <v>0</v>
      </c>
      <c r="O91" s="87">
        <f>'Tabella-Z2'!I98</f>
        <v>0.1</v>
      </c>
      <c r="P91" s="530"/>
      <c r="Q91" s="9">
        <f t="shared" si="40"/>
        <v>0</v>
      </c>
      <c r="R91" s="9">
        <f>'Tabella-Z2'!I98</f>
        <v>0.1</v>
      </c>
      <c r="S91" s="526"/>
      <c r="T91" s="9">
        <f t="shared" si="43"/>
        <v>0</v>
      </c>
      <c r="U91" s="87">
        <f>'Tabella-Z2'!K98</f>
        <v>0.09</v>
      </c>
      <c r="V91" s="526"/>
      <c r="W91" s="9">
        <f t="shared" si="44"/>
        <v>0</v>
      </c>
      <c r="X91" s="87">
        <f>'Tabella-Z2'!K98</f>
        <v>0.09</v>
      </c>
      <c r="Y91" s="526"/>
      <c r="Z91" s="9">
        <f>IF($F91="X",AA91,IF(Y91="X",AA91,0))</f>
        <v>0</v>
      </c>
      <c r="AA91" s="10">
        <f>'Tabella-Z2'!K98</f>
        <v>0.09</v>
      </c>
    </row>
    <row r="92" spans="1:27" ht="18" customHeight="1" outlineLevel="1" x14ac:dyDescent="0.3">
      <c r="A92" s="166"/>
      <c r="B92" s="503"/>
      <c r="C92" s="468"/>
      <c r="D92" s="194" t="s">
        <v>440</v>
      </c>
      <c r="E92" s="195">
        <v>20000000</v>
      </c>
      <c r="F92" s="492"/>
      <c r="G92" s="512"/>
      <c r="H92" s="11">
        <f>IF(AND($F$91="X",$G$4&gt;E91),I92,IF(AND($G$91="X",$G$4&gt;E91),I92,0))</f>
        <v>0</v>
      </c>
      <c r="I92" s="85">
        <f>'Tabella-Z2'!H99</f>
        <v>4.4999999999999998E-2</v>
      </c>
      <c r="J92" s="531"/>
      <c r="K92" s="11">
        <f>IF(AND($F$91="X",$J$4&gt;E91),L92,IF(AND($G$91="X",$J$4&gt;E91),L92,0))</f>
        <v>0</v>
      </c>
      <c r="L92" s="12">
        <f>'Tabella-Z2'!H99</f>
        <v>4.4999999999999998E-2</v>
      </c>
      <c r="M92" s="534"/>
      <c r="N92" s="86">
        <f>IF(AND($F$91="X",$M$4&gt;E91),O92,IF(AND($M$91="X",$M$4&gt;E91),O92,0))</f>
        <v>0</v>
      </c>
      <c r="O92" s="85">
        <f>'Tabella-Z2'!I99</f>
        <v>0.06</v>
      </c>
      <c r="P92" s="531"/>
      <c r="Q92" s="11">
        <f>IF(AND($F$91="X",$M$4&gt;H91),R92,IF(AND($M$91="X",$M$4&gt;H91),R92,0))</f>
        <v>0</v>
      </c>
      <c r="R92" s="11">
        <f>'Tabella-Z2'!I99</f>
        <v>0.06</v>
      </c>
      <c r="S92" s="527"/>
      <c r="T92" s="11">
        <f>IF(AND($F$91="X",$S$4&gt;E91),U92,IF(AND($S$91="X",$S$4&gt;E91),U92,0))</f>
        <v>0</v>
      </c>
      <c r="U92" s="85">
        <f>'Tabella-Z2'!K99</f>
        <v>4.4999999999999998E-2</v>
      </c>
      <c r="V92" s="527"/>
      <c r="W92" s="11">
        <f>IF(AND($F$91="X",$V$4&gt;E91),X92,IF(AND($V$91="X",$V$4&gt;E91),X92,0))</f>
        <v>0</v>
      </c>
      <c r="X92" s="85">
        <f>'Tabella-Z2'!K99</f>
        <v>4.4999999999999998E-2</v>
      </c>
      <c r="Y92" s="527"/>
      <c r="Z92" s="11">
        <f>IF(AND($F$91="X",$Y$4&gt;E91),AA92,IF(AND($Y$91="X",$Y$4&gt;E91),AA92,0))</f>
        <v>0</v>
      </c>
      <c r="AA92" s="13">
        <f>'Tabella-Z2'!K99</f>
        <v>4.4999999999999998E-2</v>
      </c>
    </row>
    <row r="93" spans="1:27" ht="18" customHeight="1" outlineLevel="1" x14ac:dyDescent="0.3">
      <c r="A93" s="166"/>
      <c r="B93" s="503"/>
      <c r="C93" s="468"/>
      <c r="D93" s="196" t="s">
        <v>441</v>
      </c>
      <c r="E93" s="197"/>
      <c r="F93" s="492"/>
      <c r="G93" s="513"/>
      <c r="H93" s="19">
        <f>IF(AND($F$91="X",$G$4&gt;E92),I93,IF(AND($G$91="X",$G$4&gt;E92),I93,0))</f>
        <v>0</v>
      </c>
      <c r="I93" s="55">
        <f>'Tabella-Z2'!H100</f>
        <v>1.4999999999999999E-2</v>
      </c>
      <c r="J93" s="532"/>
      <c r="K93" s="19">
        <f>IF(AND($F$91="X",$J$4&gt;E92),L93,IF(AND($G$91="X",$J$4&gt;E92),L93,0))</f>
        <v>0</v>
      </c>
      <c r="L93" s="20">
        <f>'Tabella-Z2'!H100</f>
        <v>1.4999999999999999E-2</v>
      </c>
      <c r="M93" s="535"/>
      <c r="N93" s="51">
        <f>IF(AND($F$91="X",$M$4&gt;E92),O93,IF(AND($M$91="X",$M$4&gt;E92),O93,0))</f>
        <v>0</v>
      </c>
      <c r="O93" s="55">
        <f>'Tabella-Z2'!I100</f>
        <v>2.5000000000000001E-2</v>
      </c>
      <c r="P93" s="532"/>
      <c r="Q93" s="19">
        <f>IF(AND($F$91="X",$M$4&gt;H92),R93,IF(AND($M$91="X",$M$4&gt;H92),R93,0))</f>
        <v>0</v>
      </c>
      <c r="R93" s="19">
        <f>'Tabella-Z2'!I100</f>
        <v>2.5000000000000001E-2</v>
      </c>
      <c r="S93" s="528"/>
      <c r="T93" s="19">
        <f>IF(AND($F$91="X",$S$4&gt;E92),U93,IF(AND($S$91="X",$S$4&gt;E92),U93,0))</f>
        <v>0</v>
      </c>
      <c r="U93" s="55">
        <f>'Tabella-Z2'!K100</f>
        <v>1.4999999999999999E-2</v>
      </c>
      <c r="V93" s="528"/>
      <c r="W93" s="19">
        <f>IF(AND($F$91="X",$V$4&gt;E92),X93,IF(AND($V$91="X",$V$4&gt;E92),X93,0))</f>
        <v>0</v>
      </c>
      <c r="X93" s="55">
        <f>'Tabella-Z2'!K100</f>
        <v>1.4999999999999999E-2</v>
      </c>
      <c r="Y93" s="528"/>
      <c r="Z93" s="19">
        <f>IF(AND($F$91="X",$Y$4&gt;E92),AA93,IF(AND($Y$91="X",$Y$4&gt;E92),AA93,0))</f>
        <v>0</v>
      </c>
      <c r="AA93" s="21">
        <f>'Tabella-Z2'!K100</f>
        <v>1.4999999999999999E-2</v>
      </c>
    </row>
    <row r="94" spans="1:27" ht="18" customHeight="1" outlineLevel="1" x14ac:dyDescent="0.3">
      <c r="A94" s="166"/>
      <c r="B94" s="488" t="s">
        <v>538</v>
      </c>
      <c r="C94" s="468" t="s">
        <v>493</v>
      </c>
      <c r="D94" s="192" t="s">
        <v>439</v>
      </c>
      <c r="E94" s="193">
        <v>5000000</v>
      </c>
      <c r="F94" s="491"/>
      <c r="G94" s="511"/>
      <c r="H94" s="70">
        <f>IF($F94="X",I94,IF(G94="X",I94,0))</f>
        <v>0</v>
      </c>
      <c r="I94" s="54">
        <f>'Tabella-Z2'!H101</f>
        <v>1.7999999999999999E-2</v>
      </c>
      <c r="J94" s="538"/>
      <c r="K94" s="70">
        <f t="shared" ref="K94" si="46">IF($F94="X",L94,IF(J94="X",L94,0))</f>
        <v>0</v>
      </c>
      <c r="L94" s="71">
        <f>'Tabella-Z2'!H101</f>
        <v>1.7999999999999999E-2</v>
      </c>
      <c r="M94" s="540"/>
      <c r="N94" s="49">
        <f t="shared" ref="N94" si="47">IF($F94="X",O94,IF(M94="X",O94,0))</f>
        <v>0</v>
      </c>
      <c r="O94" s="54">
        <f>'Tabella-Z2'!I101</f>
        <v>0.02</v>
      </c>
      <c r="P94" s="538"/>
      <c r="Q94" s="70">
        <f t="shared" ref="Q94" si="48">IF($F94="X",R94,IF(P94="X",R94,0))</f>
        <v>0</v>
      </c>
      <c r="R94" s="70">
        <f>'Tabella-Z2'!I101</f>
        <v>0.02</v>
      </c>
      <c r="S94" s="536"/>
      <c r="T94" s="70">
        <f t="shared" ref="T94" si="49">IF($F94="X",U94,IF(S94="X",U94,0))</f>
        <v>0</v>
      </c>
      <c r="U94" s="54">
        <f>'Tabella-Z2'!K101</f>
        <v>1.7999999999999999E-2</v>
      </c>
      <c r="V94" s="536"/>
      <c r="W94" s="70">
        <f t="shared" ref="W94" si="50">IF($F94="X",X94,IF(V94="X",X94,0))</f>
        <v>0</v>
      </c>
      <c r="X94" s="54">
        <f>'Tabella-Z2'!K101</f>
        <v>1.7999999999999999E-2</v>
      </c>
      <c r="Y94" s="536"/>
      <c r="Z94" s="70">
        <f t="shared" ref="Z94" si="51">IF($F94="X",AA94,IF(Y94="X",AA94,0))</f>
        <v>0</v>
      </c>
      <c r="AA94" s="50">
        <f>'Tabella-Z2'!K101</f>
        <v>1.7999999999999999E-2</v>
      </c>
    </row>
    <row r="95" spans="1:27" ht="18" customHeight="1" outlineLevel="1" x14ac:dyDescent="0.3">
      <c r="A95" s="166"/>
      <c r="B95" s="503"/>
      <c r="C95" s="468"/>
      <c r="D95" s="194" t="s">
        <v>440</v>
      </c>
      <c r="E95" s="195">
        <v>20000000</v>
      </c>
      <c r="F95" s="492"/>
      <c r="G95" s="512"/>
      <c r="H95" s="11">
        <f>IF(AND($F$94="X",$G$4&gt;E94),I95,IF(AND($G$94="X",$G$4&gt;E94),I95,0))</f>
        <v>0</v>
      </c>
      <c r="I95" s="85">
        <f>'Tabella-Z2'!H102</f>
        <v>8.0000000000000002E-3</v>
      </c>
      <c r="J95" s="531"/>
      <c r="K95" s="11">
        <f>IF(AND($F$94="X",$J$4&gt;E94),L95,IF(AND($G$94="X",$J$4&gt;E94),L95,0))</f>
        <v>0</v>
      </c>
      <c r="L95" s="12">
        <f>'Tabella-Z2'!H102</f>
        <v>8.0000000000000002E-3</v>
      </c>
      <c r="M95" s="534"/>
      <c r="N95" s="86">
        <f>IF(AND($F$94="X",$M$4&gt;E94),O95,IF(AND($M$94="X",$M$4&gt;E94),O95,0))</f>
        <v>0</v>
      </c>
      <c r="O95" s="85">
        <f>'Tabella-Z2'!I102</f>
        <v>0.01</v>
      </c>
      <c r="P95" s="531"/>
      <c r="Q95" s="11">
        <f>IF(AND($F$94="X",$M$4&gt;E94),R95,IF(AND($M$94="X",$M$4&gt;E94),R95,0))</f>
        <v>0</v>
      </c>
      <c r="R95" s="11">
        <f>'Tabella-Z2'!I102</f>
        <v>0.01</v>
      </c>
      <c r="S95" s="527"/>
      <c r="T95" s="11">
        <f>IF(AND($F$94="X",$S$4&gt;E94),U95,IF(AND($S$94="X",$S$4&gt;E94),U95,0))</f>
        <v>0</v>
      </c>
      <c r="U95" s="85">
        <f>'Tabella-Z2'!K102</f>
        <v>8.0000000000000002E-3</v>
      </c>
      <c r="V95" s="527"/>
      <c r="W95" s="11">
        <f>IF(AND($F$94="X",$V$4&gt;E94),X95,IF(AND($V$94="X",$V$4&gt;E94),X95,0))</f>
        <v>0</v>
      </c>
      <c r="X95" s="85">
        <f>'Tabella-Z2'!K102</f>
        <v>8.0000000000000002E-3</v>
      </c>
      <c r="Y95" s="527"/>
      <c r="Z95" s="11">
        <f>IF(AND($F$94="X",$V$4&gt;E94),AA95,IF(AND($V$94="X",$V$4&gt;E94),AA95,0))</f>
        <v>0</v>
      </c>
      <c r="AA95" s="72">
        <f>'Tabella-Z2'!K102</f>
        <v>8.0000000000000002E-3</v>
      </c>
    </row>
    <row r="96" spans="1:27" ht="18" customHeight="1" outlineLevel="1" x14ac:dyDescent="0.3">
      <c r="A96" s="166"/>
      <c r="B96" s="503"/>
      <c r="C96" s="468"/>
      <c r="D96" s="196" t="s">
        <v>441</v>
      </c>
      <c r="E96" s="197"/>
      <c r="F96" s="493"/>
      <c r="G96" s="513"/>
      <c r="H96" s="66">
        <f>IF(AND($F$94="X",$G$4&gt;E95),I96,IF(AND($G$94="X",$G$4&gt;E95),I96,0))</f>
        <v>0</v>
      </c>
      <c r="I96" s="64">
        <f>'Tabella-Z2'!H103</f>
        <v>4.0000000000000001E-3</v>
      </c>
      <c r="J96" s="539"/>
      <c r="K96" s="66">
        <f>IF(AND($F$94="X",$J$4&gt;E95),L96,IF(AND($G$94="X",$J$4&gt;E95),L96,0))</f>
        <v>0</v>
      </c>
      <c r="L96" s="67">
        <f>'Tabella-Z2'!H103</f>
        <v>4.0000000000000001E-3</v>
      </c>
      <c r="M96" s="541"/>
      <c r="N96" s="65">
        <f>IF(AND($F$94="X",$M$4&gt;E95),O96,IF(AND($M$94="X",$M$4&gt;E95),O96,0))</f>
        <v>0</v>
      </c>
      <c r="O96" s="64">
        <f>'Tabella-Z2'!I103</f>
        <v>5.0000000000000001E-3</v>
      </c>
      <c r="P96" s="539"/>
      <c r="Q96" s="66">
        <f>IF(AND($F$94="X",$M$4&gt;H95),R96,IF(AND($M$94="X",$M$4&gt;H95),R96,0))</f>
        <v>0</v>
      </c>
      <c r="R96" s="66">
        <f>'Tabella-Z2'!I103</f>
        <v>5.0000000000000001E-3</v>
      </c>
      <c r="S96" s="537"/>
      <c r="T96" s="66">
        <f>IF(AND($F$94="X",$S$4&gt;E95),U96,IF(AND($S$94="X",$S$4&gt;E95),U96,0))</f>
        <v>0</v>
      </c>
      <c r="U96" s="64">
        <f>'Tabella-Z2'!K103</f>
        <v>4.0000000000000001E-3</v>
      </c>
      <c r="V96" s="537"/>
      <c r="W96" s="66">
        <f>IF(AND($F$94="X",$V$4&gt;E95),X96,IF(AND($V$94="X",$V$4&gt;E95),X96,0))</f>
        <v>0</v>
      </c>
      <c r="X96" s="64">
        <f>'Tabella-Z2'!K103</f>
        <v>4.0000000000000001E-3</v>
      </c>
      <c r="Y96" s="537"/>
      <c r="Z96" s="66">
        <f>IF(AND($F$94="X",$V$4&gt;E95),AA96,IF(AND($V$94="X",$V$4&gt;E95),AA96,0))</f>
        <v>0</v>
      </c>
      <c r="AA96" s="68">
        <f>'Tabella-Z2'!K103</f>
        <v>4.0000000000000001E-3</v>
      </c>
    </row>
    <row r="97" spans="1:27" ht="18" customHeight="1" outlineLevel="1" x14ac:dyDescent="0.3">
      <c r="A97" s="166"/>
      <c r="B97" s="179" t="s">
        <v>539</v>
      </c>
      <c r="C97" s="462" t="s">
        <v>540</v>
      </c>
      <c r="D97" s="462"/>
      <c r="E97" s="462"/>
      <c r="F97" s="40"/>
      <c r="G97" s="256"/>
      <c r="H97" s="76">
        <f>IF($F97="X",I97,IF(G97="X",I97,0))</f>
        <v>0</v>
      </c>
      <c r="I97" s="74">
        <f>'Tabella-Z2'!H104</f>
        <v>0.01</v>
      </c>
      <c r="J97" s="251"/>
      <c r="K97" s="76">
        <f t="shared" ref="K97" si="52">IF($F97="X",L97,IF(J97="X",L97,0))</f>
        <v>0</v>
      </c>
      <c r="L97" s="77">
        <f>'Tabella-Z2'!H104</f>
        <v>0.01</v>
      </c>
      <c r="M97" s="254"/>
      <c r="N97" s="75">
        <f t="shared" si="39"/>
        <v>0</v>
      </c>
      <c r="O97" s="74">
        <f>'Tabella-Z2'!I104</f>
        <v>0.01</v>
      </c>
      <c r="P97" s="251"/>
      <c r="Q97" s="76">
        <f t="shared" ref="Q97:Q98" si="53">IF($F97="X",R97,IF(P97="X",R97,0))</f>
        <v>0</v>
      </c>
      <c r="R97" s="76">
        <f>'Tabella-Z2'!I104</f>
        <v>0.01</v>
      </c>
      <c r="S97" s="260"/>
      <c r="T97" s="76">
        <f t="shared" si="43"/>
        <v>0</v>
      </c>
      <c r="U97" s="74">
        <f>'Tabella-Z2'!K104</f>
        <v>0.01</v>
      </c>
      <c r="V97" s="260"/>
      <c r="W97" s="76">
        <f t="shared" si="44"/>
        <v>0</v>
      </c>
      <c r="X97" s="74">
        <f>'Tabella-Z2'!K104</f>
        <v>0.01</v>
      </c>
      <c r="Y97" s="260"/>
      <c r="Z97" s="76">
        <f t="shared" ref="Z97:Z98" si="54">IF($F97="X",AA97,IF(Y97="X",AA97,0))</f>
        <v>0</v>
      </c>
      <c r="AA97" s="89">
        <f>'Tabella-Z2'!K104</f>
        <v>0.01</v>
      </c>
    </row>
    <row r="98" spans="1:27" ht="18" customHeight="1" outlineLevel="1" x14ac:dyDescent="0.3">
      <c r="A98" s="166"/>
      <c r="B98" s="187" t="s">
        <v>541</v>
      </c>
      <c r="C98" s="508" t="s">
        <v>542</v>
      </c>
      <c r="D98" s="508"/>
      <c r="E98" s="508"/>
      <c r="F98" s="239"/>
      <c r="G98" s="257"/>
      <c r="H98" s="90">
        <f>IF($F98="X",I98,IF(G98="X",I98,0))</f>
        <v>0</v>
      </c>
      <c r="I98" s="91">
        <f>'Tabella-Z2'!H105</f>
        <v>0.13</v>
      </c>
      <c r="J98" s="258"/>
      <c r="K98" s="90">
        <f>IF($F98="X",L98,IF(J98="X",L98,0))</f>
        <v>0</v>
      </c>
      <c r="L98" s="92">
        <f>'Tabella-Z2'!H105</f>
        <v>0.13</v>
      </c>
      <c r="M98" s="259"/>
      <c r="N98" s="93">
        <f t="shared" si="39"/>
        <v>0</v>
      </c>
      <c r="O98" s="91">
        <f>'Tabella-Z2'!I105</f>
        <v>0.13</v>
      </c>
      <c r="P98" s="258"/>
      <c r="Q98" s="90">
        <f t="shared" si="53"/>
        <v>0</v>
      </c>
      <c r="R98" s="90">
        <f>'Tabella-Z2'!I105</f>
        <v>0.13</v>
      </c>
      <c r="S98" s="261"/>
      <c r="T98" s="90">
        <f t="shared" si="43"/>
        <v>0</v>
      </c>
      <c r="U98" s="91">
        <f>'Tabella-Z2'!K105</f>
        <v>0.13</v>
      </c>
      <c r="V98" s="261"/>
      <c r="W98" s="90">
        <f t="shared" si="44"/>
        <v>0</v>
      </c>
      <c r="X98" s="91">
        <f>'Tabella-Z2'!K105</f>
        <v>0.13</v>
      </c>
      <c r="Y98" s="261"/>
      <c r="Z98" s="90">
        <f t="shared" si="54"/>
        <v>0</v>
      </c>
      <c r="AA98" s="94">
        <f>'Tabella-Z2'!K105</f>
        <v>0.13</v>
      </c>
    </row>
    <row r="99" spans="1:27" ht="18" customHeight="1" outlineLevel="1" x14ac:dyDescent="0.3">
      <c r="A99" s="166"/>
      <c r="B99" s="509" t="s">
        <v>694</v>
      </c>
      <c r="C99" s="509"/>
      <c r="D99" s="509"/>
      <c r="E99" s="101" t="s">
        <v>2</v>
      </c>
      <c r="F99" s="101"/>
      <c r="G99" s="102"/>
      <c r="H99" s="102">
        <f>SUM(H63:H74,H84:H90,H97:H98)</f>
        <v>0</v>
      </c>
      <c r="I99" s="102">
        <f>H99</f>
        <v>0</v>
      </c>
      <c r="J99" s="102"/>
      <c r="K99" s="102">
        <f>SUM(K63:K74,K84:K90,K97:K98)</f>
        <v>0</v>
      </c>
      <c r="L99" s="102">
        <f>K99</f>
        <v>0</v>
      </c>
      <c r="M99" s="102"/>
      <c r="N99" s="102">
        <f>SUM(N63:N74,N81:N90,N97:N98)</f>
        <v>0</v>
      </c>
      <c r="O99" s="102">
        <f>N99</f>
        <v>0</v>
      </c>
      <c r="P99" s="102"/>
      <c r="Q99" s="102">
        <f>SUM(Q63:Q74,Q81:Q90,Q97:Q98)</f>
        <v>0</v>
      </c>
      <c r="R99" s="102">
        <f>Q99</f>
        <v>0</v>
      </c>
      <c r="S99" s="102"/>
      <c r="T99" s="102">
        <f>SUM(T63:T74,T84:T90,T97:T98)</f>
        <v>0</v>
      </c>
      <c r="U99" s="102">
        <f>T99</f>
        <v>0</v>
      </c>
      <c r="V99" s="102"/>
      <c r="W99" s="102">
        <f>SUM(W63:W74,W84:W90,W97:W98)</f>
        <v>0</v>
      </c>
      <c r="X99" s="102">
        <f>W99</f>
        <v>0</v>
      </c>
      <c r="Y99" s="102"/>
      <c r="Z99" s="102">
        <f>SUM(Z63:Z74,Z84:Z90,Z97:Z98)</f>
        <v>0</v>
      </c>
      <c r="AA99" s="102">
        <f>Z99</f>
        <v>0</v>
      </c>
    </row>
    <row r="100" spans="1:27" ht="14.4" outlineLevel="1" thickBot="1" x14ac:dyDescent="0.35">
      <c r="A100" s="166"/>
      <c r="B100" s="475" t="s">
        <v>7</v>
      </c>
      <c r="C100" s="475"/>
      <c r="D100" s="475"/>
      <c r="E100" s="112" t="s">
        <v>3</v>
      </c>
      <c r="F100" s="112"/>
      <c r="G100" s="469">
        <f>I99*G4*G5*G7+G5*G7*SUM(H205:H210,H212:H214,H216:H218)</f>
        <v>0</v>
      </c>
      <c r="H100" s="470"/>
      <c r="I100" s="470"/>
      <c r="J100" s="469">
        <f t="shared" ref="J100" si="55">L99*J4*J5*J7+J5*J7*SUM(K205:K210,K212:K214,K216:K218)</f>
        <v>1584.0576335670657</v>
      </c>
      <c r="K100" s="470"/>
      <c r="L100" s="470"/>
      <c r="M100" s="469">
        <f t="shared" ref="M100" si="56">O99*M4*M5*M7+M5*M7*SUM(N205:N210,N212:N214,N216:N218)</f>
        <v>1711.3310414958216</v>
      </c>
      <c r="N100" s="470"/>
      <c r="O100" s="470"/>
      <c r="P100" s="469">
        <f t="shared" ref="P100" si="57">R99*P4*P5*P7+P5*P7*SUM(Q205:Q210,Q212:Q214,Q216:Q218)</f>
        <v>1761.354422331568</v>
      </c>
      <c r="Q100" s="470"/>
      <c r="R100" s="470"/>
      <c r="S100" s="469">
        <f t="shared" ref="S100" si="58">U99*S4*S5*S7+S5*S7*SUM(T205:T210,T212:T214,T216:T218)</f>
        <v>0</v>
      </c>
      <c r="T100" s="470"/>
      <c r="U100" s="470"/>
      <c r="V100" s="469">
        <f t="shared" ref="V100" si="59">X99*V4*V5*V7+V5*V7*SUM(W205:W210,W212:W214,W216:W218)</f>
        <v>1117.9432750268159</v>
      </c>
      <c r="W100" s="470"/>
      <c r="X100" s="470"/>
      <c r="Y100" s="469">
        <f t="shared" ref="Y100" si="60">AA99*Y4*Y5*Y7+Y5*Y7*SUM(Z205:Z210,Z212:Z214,Z216:Z218)</f>
        <v>763.3103948209349</v>
      </c>
      <c r="Z100" s="470"/>
      <c r="AA100" s="470"/>
    </row>
    <row r="101" spans="1:27" ht="24.75" customHeight="1" outlineLevel="1" thickBot="1" x14ac:dyDescent="0.35">
      <c r="A101" s="177"/>
      <c r="B101" s="471" t="s">
        <v>605</v>
      </c>
      <c r="C101" s="472"/>
      <c r="D101" s="472"/>
      <c r="E101" s="472"/>
      <c r="F101" s="473"/>
      <c r="G101" s="477">
        <f>SUM(G100:AA100)</f>
        <v>6937.9967672422063</v>
      </c>
      <c r="H101" s="478"/>
      <c r="I101" s="478"/>
      <c r="J101" s="478"/>
      <c r="K101" s="478"/>
      <c r="L101" s="478"/>
      <c r="M101" s="478"/>
      <c r="N101" s="478"/>
      <c r="O101" s="478"/>
      <c r="P101" s="478"/>
      <c r="Q101" s="478"/>
      <c r="R101" s="478"/>
      <c r="S101" s="478"/>
      <c r="T101" s="478"/>
      <c r="U101" s="478"/>
      <c r="V101" s="478"/>
      <c r="W101" s="478"/>
      <c r="X101" s="478"/>
      <c r="Y101" s="478"/>
      <c r="Z101" s="478"/>
      <c r="AA101" s="479"/>
    </row>
    <row r="102" spans="1:27" ht="20.25" hidden="1" customHeight="1" x14ac:dyDescent="0.3">
      <c r="A102" s="177"/>
      <c r="B102" s="14"/>
      <c r="C102" s="14"/>
      <c r="D102" s="15"/>
      <c r="E102" s="16"/>
      <c r="F102" s="16"/>
      <c r="G102" s="17"/>
      <c r="H102" s="17"/>
      <c r="I102" s="17"/>
      <c r="J102" s="17"/>
      <c r="K102" s="17"/>
      <c r="L102" s="17"/>
      <c r="M102" s="17"/>
      <c r="N102" s="17"/>
      <c r="O102" s="17"/>
      <c r="P102" s="17"/>
      <c r="Q102" s="17"/>
      <c r="R102" s="17"/>
      <c r="S102" s="17"/>
      <c r="T102" s="17"/>
      <c r="U102" s="17"/>
      <c r="V102" s="17"/>
      <c r="W102" s="17"/>
      <c r="X102" s="17"/>
      <c r="Y102" s="17"/>
      <c r="Z102" s="17"/>
      <c r="AA102" s="17"/>
    </row>
    <row r="103" spans="1:27" ht="18" hidden="1" customHeight="1" outlineLevel="1" x14ac:dyDescent="0.3">
      <c r="A103" s="168"/>
      <c r="B103" s="98" t="s">
        <v>688</v>
      </c>
      <c r="C103" s="544" t="s">
        <v>689</v>
      </c>
      <c r="D103" s="545"/>
      <c r="E103" s="545"/>
      <c r="F103" s="545"/>
      <c r="G103" s="545"/>
      <c r="H103" s="545"/>
      <c r="I103" s="545"/>
      <c r="J103" s="545"/>
      <c r="K103" s="545"/>
      <c r="L103" s="545"/>
      <c r="M103" s="545"/>
      <c r="N103" s="545"/>
      <c r="O103" s="545"/>
      <c r="P103" s="545"/>
      <c r="Q103" s="545"/>
      <c r="R103" s="545"/>
      <c r="S103" s="545"/>
      <c r="T103" s="545"/>
      <c r="U103" s="545"/>
      <c r="V103" s="545"/>
      <c r="W103" s="545"/>
      <c r="X103" s="545"/>
      <c r="Y103" s="545"/>
      <c r="Z103" s="545"/>
      <c r="AA103" s="545"/>
    </row>
    <row r="104" spans="1:27" ht="18" hidden="1" customHeight="1" outlineLevel="1" x14ac:dyDescent="0.3">
      <c r="A104" s="168"/>
      <c r="B104" s="198" t="s">
        <v>543</v>
      </c>
      <c r="C104" s="542" t="s">
        <v>544</v>
      </c>
      <c r="D104" s="543"/>
      <c r="E104" s="543"/>
      <c r="F104" s="171"/>
      <c r="G104" s="251"/>
      <c r="H104" s="76">
        <f t="shared" ref="H104:H114" si="61">IF($F104="X",I104,IF(G104="X",I104,0))</f>
        <v>0</v>
      </c>
      <c r="I104" s="77">
        <f>'Tabella-Z2'!H111</f>
        <v>7.0000000000000007E-2</v>
      </c>
      <c r="J104" s="251"/>
      <c r="K104" s="75">
        <f t="shared" ref="K104:K114" si="62">IF($F104="X",I104,IF(J104="X",I104,0))</f>
        <v>0</v>
      </c>
      <c r="L104" s="74">
        <f>'Tabella-Z2'!H111</f>
        <v>7.0000000000000007E-2</v>
      </c>
      <c r="M104" s="251"/>
      <c r="N104" s="76">
        <f t="shared" ref="N104:N114" si="63">IF($F104="X",O104,IF(M104="X",O104,0))</f>
        <v>0</v>
      </c>
      <c r="O104" s="77">
        <f>'Tabella-Z2'!I111</f>
        <v>0.12</v>
      </c>
      <c r="P104" s="254"/>
      <c r="Q104" s="75">
        <f t="shared" ref="Q104:Q114" si="64">IF($F104="X",O104,IF(P104="X",O104,0))</f>
        <v>0</v>
      </c>
      <c r="R104" s="74">
        <f>'Tabella-Z2'!I111</f>
        <v>0.12</v>
      </c>
      <c r="S104" s="251"/>
      <c r="T104" s="76">
        <f t="shared" ref="T104:T114" si="65">IF($F104="X",U104,IF(S104="X",U104,0))</f>
        <v>0</v>
      </c>
      <c r="U104" s="77">
        <f>IF(S6="",0,IF(VLOOKUP($S$6,'Tabella-Z1'!K33:M45,3)="A",'Tabella-Z2'!K111,'Tabella-Z2'!L111))</f>
        <v>0.15</v>
      </c>
      <c r="V104" s="254"/>
      <c r="W104" s="75">
        <f t="shared" ref="W104:W114" si="66">IF($F104="X",X104,IF(V104="X",X104,0))</f>
        <v>0</v>
      </c>
      <c r="X104" s="74">
        <f>IF(V6="",0,IF(VLOOKUP($V$6,'Tabella-Z1'!K33:M45,3)="A",'Tabella-Z2'!K111,'Tabella-Z2'!L111))</f>
        <v>0.15</v>
      </c>
      <c r="Y104" s="251"/>
      <c r="Z104" s="76">
        <f t="shared" ref="Z104:Z114" si="67">IF($F104="X",AA104,IF(Y104="X",AA104,0))</f>
        <v>0</v>
      </c>
      <c r="AA104" s="78">
        <f>IF(Y6="",0,IF(VLOOKUP($V$6,'Tabella-Z1'!K33:M45,3)="A",'Tabella-Z2'!K111,'Tabella-Z2'!L111))</f>
        <v>0.15</v>
      </c>
    </row>
    <row r="105" spans="1:27" ht="18" hidden="1" customHeight="1" outlineLevel="1" x14ac:dyDescent="0.3">
      <c r="A105" s="168"/>
      <c r="B105" s="198" t="s">
        <v>545</v>
      </c>
      <c r="C105" s="542" t="s">
        <v>546</v>
      </c>
      <c r="D105" s="543"/>
      <c r="E105" s="543"/>
      <c r="F105" s="171"/>
      <c r="G105" s="251"/>
      <c r="H105" s="76">
        <f t="shared" si="61"/>
        <v>0</v>
      </c>
      <c r="I105" s="77">
        <f>'Tabella-Z2'!H112</f>
        <v>0.13</v>
      </c>
      <c r="J105" s="251"/>
      <c r="K105" s="75">
        <f t="shared" si="62"/>
        <v>0</v>
      </c>
      <c r="L105" s="74">
        <f>'Tabella-Z2'!H112</f>
        <v>0.13</v>
      </c>
      <c r="M105" s="251"/>
      <c r="N105" s="76">
        <f t="shared" si="63"/>
        <v>0</v>
      </c>
      <c r="O105" s="77">
        <f>'Tabella-Z2'!I112</f>
        <v>0.13</v>
      </c>
      <c r="P105" s="254"/>
      <c r="Q105" s="75">
        <f t="shared" si="64"/>
        <v>0</v>
      </c>
      <c r="R105" s="74">
        <f>'Tabella-Z2'!I112</f>
        <v>0.13</v>
      </c>
      <c r="S105" s="251"/>
      <c r="T105" s="76">
        <f t="shared" si="65"/>
        <v>0</v>
      </c>
      <c r="U105" s="77">
        <f>'Tabella-Z2'!K112</f>
        <v>0.05</v>
      </c>
      <c r="V105" s="254"/>
      <c r="W105" s="75">
        <f t="shared" si="66"/>
        <v>0</v>
      </c>
      <c r="X105" s="74">
        <f>'Tabella-Z2'!K112</f>
        <v>0.05</v>
      </c>
      <c r="Y105" s="251"/>
      <c r="Z105" s="76">
        <f t="shared" si="67"/>
        <v>0</v>
      </c>
      <c r="AA105" s="78">
        <f>'Tabella-Z2'!K112</f>
        <v>0.05</v>
      </c>
    </row>
    <row r="106" spans="1:27" ht="24.9" hidden="1" customHeight="1" outlineLevel="1" x14ac:dyDescent="0.3">
      <c r="A106" s="168"/>
      <c r="B106" s="198" t="s">
        <v>547</v>
      </c>
      <c r="C106" s="542" t="s">
        <v>548</v>
      </c>
      <c r="D106" s="543"/>
      <c r="E106" s="543"/>
      <c r="F106" s="171"/>
      <c r="G106" s="251"/>
      <c r="H106" s="76">
        <f t="shared" si="61"/>
        <v>0</v>
      </c>
      <c r="I106" s="77">
        <f>'Tabella-Z2'!H113</f>
        <v>0.04</v>
      </c>
      <c r="J106" s="251"/>
      <c r="K106" s="75">
        <f t="shared" si="62"/>
        <v>0</v>
      </c>
      <c r="L106" s="74">
        <f>'Tabella-Z2'!H113</f>
        <v>0.04</v>
      </c>
      <c r="M106" s="251"/>
      <c r="N106" s="76">
        <f t="shared" si="63"/>
        <v>0</v>
      </c>
      <c r="O106" s="77">
        <f>'Tabella-Z2'!I113</f>
        <v>0.03</v>
      </c>
      <c r="P106" s="254"/>
      <c r="Q106" s="75">
        <f t="shared" si="64"/>
        <v>0</v>
      </c>
      <c r="R106" s="74">
        <f>'Tabella-Z2'!I113</f>
        <v>0.03</v>
      </c>
      <c r="S106" s="251"/>
      <c r="T106" s="76">
        <f t="shared" si="65"/>
        <v>0</v>
      </c>
      <c r="U106" s="77">
        <f>'Tabella-Z2'!K113</f>
        <v>0.05</v>
      </c>
      <c r="V106" s="254"/>
      <c r="W106" s="75">
        <f t="shared" si="66"/>
        <v>0</v>
      </c>
      <c r="X106" s="74">
        <f>'Tabella-Z2'!K113</f>
        <v>0.05</v>
      </c>
      <c r="Y106" s="251"/>
      <c r="Z106" s="76">
        <f t="shared" si="67"/>
        <v>0</v>
      </c>
      <c r="AA106" s="78">
        <f>'Tabella-Z2'!K113</f>
        <v>0.05</v>
      </c>
    </row>
    <row r="107" spans="1:27" ht="18" hidden="1" customHeight="1" outlineLevel="1" x14ac:dyDescent="0.3">
      <c r="A107" s="168"/>
      <c r="B107" s="198" t="s">
        <v>549</v>
      </c>
      <c r="C107" s="542" t="s">
        <v>550</v>
      </c>
      <c r="D107" s="543"/>
      <c r="E107" s="543"/>
      <c r="F107" s="171"/>
      <c r="G107" s="251"/>
      <c r="H107" s="76">
        <f t="shared" si="61"/>
        <v>0</v>
      </c>
      <c r="I107" s="77">
        <f>'Tabella-Z2'!H114</f>
        <v>0.02</v>
      </c>
      <c r="J107" s="251"/>
      <c r="K107" s="75">
        <f t="shared" si="62"/>
        <v>0</v>
      </c>
      <c r="L107" s="74">
        <f>'Tabella-Z2'!H114</f>
        <v>0.02</v>
      </c>
      <c r="M107" s="251"/>
      <c r="N107" s="76">
        <f t="shared" si="63"/>
        <v>0</v>
      </c>
      <c r="O107" s="77">
        <f>'Tabella-Z2'!I114</f>
        <v>0.01</v>
      </c>
      <c r="P107" s="254"/>
      <c r="Q107" s="75">
        <f t="shared" si="64"/>
        <v>0</v>
      </c>
      <c r="R107" s="74">
        <f>'Tabella-Z2'!I114</f>
        <v>0.01</v>
      </c>
      <c r="S107" s="251"/>
      <c r="T107" s="76">
        <f t="shared" si="65"/>
        <v>0</v>
      </c>
      <c r="U107" s="77">
        <f>'Tabella-Z2'!K114</f>
        <v>0.02</v>
      </c>
      <c r="V107" s="254"/>
      <c r="W107" s="75">
        <f t="shared" si="66"/>
        <v>0</v>
      </c>
      <c r="X107" s="74">
        <f>'Tabella-Z2'!K114</f>
        <v>0.02</v>
      </c>
      <c r="Y107" s="251"/>
      <c r="Z107" s="76">
        <f t="shared" si="67"/>
        <v>0</v>
      </c>
      <c r="AA107" s="78">
        <f>'Tabella-Z2'!K114</f>
        <v>0.02</v>
      </c>
    </row>
    <row r="108" spans="1:27" ht="18" hidden="1" customHeight="1" outlineLevel="1" x14ac:dyDescent="0.3">
      <c r="A108" s="168"/>
      <c r="B108" s="198" t="s">
        <v>551</v>
      </c>
      <c r="C108" s="542" t="s">
        <v>552</v>
      </c>
      <c r="D108" s="543"/>
      <c r="E108" s="543"/>
      <c r="F108" s="171"/>
      <c r="G108" s="251"/>
      <c r="H108" s="76">
        <f t="shared" si="61"/>
        <v>0</v>
      </c>
      <c r="I108" s="77">
        <f>'Tabella-Z2'!H115</f>
        <v>0.02</v>
      </c>
      <c r="J108" s="251"/>
      <c r="K108" s="75">
        <f t="shared" si="62"/>
        <v>0</v>
      </c>
      <c r="L108" s="74">
        <f>'Tabella-Z2'!H115</f>
        <v>0.02</v>
      </c>
      <c r="M108" s="251"/>
      <c r="N108" s="76">
        <f t="shared" si="63"/>
        <v>0</v>
      </c>
      <c r="O108" s="77">
        <f>'Tabella-Z2'!I115</f>
        <v>2.5000000000000001E-2</v>
      </c>
      <c r="P108" s="254"/>
      <c r="Q108" s="75">
        <f t="shared" si="64"/>
        <v>0</v>
      </c>
      <c r="R108" s="74">
        <f>'Tabella-Z2'!I115</f>
        <v>2.5000000000000001E-2</v>
      </c>
      <c r="S108" s="251"/>
      <c r="T108" s="76">
        <f t="shared" si="65"/>
        <v>0</v>
      </c>
      <c r="U108" s="77">
        <f>'Tabella-Z2'!K115</f>
        <v>0.03</v>
      </c>
      <c r="V108" s="254"/>
      <c r="W108" s="75">
        <f t="shared" si="66"/>
        <v>0</v>
      </c>
      <c r="X108" s="74">
        <f>'Tabella-Z2'!K115</f>
        <v>0.03</v>
      </c>
      <c r="Y108" s="251"/>
      <c r="Z108" s="76">
        <f t="shared" si="67"/>
        <v>0</v>
      </c>
      <c r="AA108" s="78">
        <f>'Tabella-Z2'!K115</f>
        <v>0.03</v>
      </c>
    </row>
    <row r="109" spans="1:27" ht="18" hidden="1" customHeight="1" outlineLevel="1" x14ac:dyDescent="0.3">
      <c r="A109" s="168"/>
      <c r="B109" s="198" t="s">
        <v>553</v>
      </c>
      <c r="C109" s="542" t="s">
        <v>482</v>
      </c>
      <c r="D109" s="543"/>
      <c r="E109" s="543"/>
      <c r="F109" s="171"/>
      <c r="G109" s="251"/>
      <c r="H109" s="76">
        <f t="shared" si="61"/>
        <v>0</v>
      </c>
      <c r="I109" s="77">
        <f>'Tabella-Z2'!H116</f>
        <v>0.03</v>
      </c>
      <c r="J109" s="251"/>
      <c r="K109" s="75">
        <f t="shared" si="62"/>
        <v>0</v>
      </c>
      <c r="L109" s="74">
        <f>'Tabella-Z2'!H116</f>
        <v>0.03</v>
      </c>
      <c r="M109" s="251"/>
      <c r="N109" s="76">
        <f t="shared" si="63"/>
        <v>0</v>
      </c>
      <c r="O109" s="77">
        <f>'Tabella-Z2'!I116</f>
        <v>0.03</v>
      </c>
      <c r="P109" s="254"/>
      <c r="Q109" s="75">
        <f t="shared" si="64"/>
        <v>0</v>
      </c>
      <c r="R109" s="74">
        <f>'Tabella-Z2'!I116</f>
        <v>0.03</v>
      </c>
      <c r="S109" s="251"/>
      <c r="T109" s="76">
        <f t="shared" si="65"/>
        <v>0</v>
      </c>
      <c r="U109" s="77">
        <f>'Tabella-Z2'!K116</f>
        <v>0.03</v>
      </c>
      <c r="V109" s="254"/>
      <c r="W109" s="75">
        <f t="shared" si="66"/>
        <v>0</v>
      </c>
      <c r="X109" s="74">
        <f>'Tabella-Z2'!K116</f>
        <v>0.03</v>
      </c>
      <c r="Y109" s="251"/>
      <c r="Z109" s="76">
        <f t="shared" si="67"/>
        <v>0</v>
      </c>
      <c r="AA109" s="78">
        <f>'Tabella-Z2'!K116</f>
        <v>0.03</v>
      </c>
    </row>
    <row r="110" spans="1:27" ht="18" hidden="1" customHeight="1" outlineLevel="1" x14ac:dyDescent="0.3">
      <c r="A110" s="168"/>
      <c r="B110" s="198" t="s">
        <v>554</v>
      </c>
      <c r="C110" s="542" t="s">
        <v>555</v>
      </c>
      <c r="D110" s="543"/>
      <c r="E110" s="543"/>
      <c r="F110" s="171"/>
      <c r="G110" s="251"/>
      <c r="H110" s="76">
        <f t="shared" si="61"/>
        <v>0</v>
      </c>
      <c r="I110" s="77">
        <f>'Tabella-Z2'!H117</f>
        <v>0.1</v>
      </c>
      <c r="J110" s="251"/>
      <c r="K110" s="75">
        <f t="shared" si="62"/>
        <v>0</v>
      </c>
      <c r="L110" s="74">
        <f>'Tabella-Z2'!H117</f>
        <v>0.1</v>
      </c>
      <c r="M110" s="251"/>
      <c r="N110" s="76">
        <f t="shared" si="63"/>
        <v>0</v>
      </c>
      <c r="O110" s="77">
        <f>'Tabella-Z2'!I117</f>
        <v>0.1</v>
      </c>
      <c r="P110" s="254"/>
      <c r="Q110" s="75">
        <f t="shared" si="64"/>
        <v>0</v>
      </c>
      <c r="R110" s="74">
        <f>'Tabella-Z2'!I117</f>
        <v>0.1</v>
      </c>
      <c r="S110" s="251"/>
      <c r="T110" s="76">
        <f t="shared" si="65"/>
        <v>0</v>
      </c>
      <c r="U110" s="77">
        <f>'Tabella-Z2'!K117</f>
        <v>0.1</v>
      </c>
      <c r="V110" s="254"/>
      <c r="W110" s="75">
        <f t="shared" si="66"/>
        <v>0</v>
      </c>
      <c r="X110" s="74">
        <f>'Tabella-Z2'!K117</f>
        <v>0.1</v>
      </c>
      <c r="Y110" s="251"/>
      <c r="Z110" s="76">
        <f t="shared" si="67"/>
        <v>0</v>
      </c>
      <c r="AA110" s="78">
        <f>'Tabella-Z2'!K117</f>
        <v>0.1</v>
      </c>
    </row>
    <row r="111" spans="1:27" ht="18" hidden="1" customHeight="1" outlineLevel="1" x14ac:dyDescent="0.3">
      <c r="A111" s="168"/>
      <c r="B111" s="198" t="s">
        <v>556</v>
      </c>
      <c r="C111" s="542" t="s">
        <v>557</v>
      </c>
      <c r="D111" s="543"/>
      <c r="E111" s="543"/>
      <c r="F111" s="171"/>
      <c r="G111" s="251"/>
      <c r="H111" s="76">
        <f t="shared" si="61"/>
        <v>0</v>
      </c>
      <c r="I111" s="77">
        <f>'Tabella-Z2'!H118</f>
        <v>0.01</v>
      </c>
      <c r="J111" s="251"/>
      <c r="K111" s="75">
        <f t="shared" si="62"/>
        <v>0</v>
      </c>
      <c r="L111" s="74">
        <f>'Tabella-Z2'!H118</f>
        <v>0.01</v>
      </c>
      <c r="M111" s="251"/>
      <c r="N111" s="76">
        <f t="shared" si="63"/>
        <v>0</v>
      </c>
      <c r="O111" s="77">
        <f>'Tabella-Z2'!I118</f>
        <v>0.01</v>
      </c>
      <c r="P111" s="254"/>
      <c r="Q111" s="75">
        <f t="shared" si="64"/>
        <v>0</v>
      </c>
      <c r="R111" s="74">
        <f>'Tabella-Z2'!I118</f>
        <v>0.01</v>
      </c>
      <c r="S111" s="251"/>
      <c r="T111" s="76">
        <f t="shared" si="65"/>
        <v>0</v>
      </c>
      <c r="U111" s="77">
        <f>'Tabella-Z2'!K118</f>
        <v>0.01</v>
      </c>
      <c r="V111" s="254"/>
      <c r="W111" s="75">
        <f t="shared" si="66"/>
        <v>0</v>
      </c>
      <c r="X111" s="74">
        <f>'Tabella-Z2'!K118</f>
        <v>0.01</v>
      </c>
      <c r="Y111" s="251"/>
      <c r="Z111" s="76">
        <f t="shared" si="67"/>
        <v>0</v>
      </c>
      <c r="AA111" s="78">
        <f>'Tabella-Z2'!K118</f>
        <v>0.01</v>
      </c>
    </row>
    <row r="112" spans="1:27" ht="18" hidden="1" customHeight="1" outlineLevel="1" x14ac:dyDescent="0.3">
      <c r="A112" s="168"/>
      <c r="B112" s="198" t="s">
        <v>558</v>
      </c>
      <c r="C112" s="542" t="s">
        <v>559</v>
      </c>
      <c r="D112" s="543"/>
      <c r="E112" s="543"/>
      <c r="F112" s="171"/>
      <c r="G112" s="251"/>
      <c r="H112" s="76">
        <f t="shared" si="61"/>
        <v>0</v>
      </c>
      <c r="I112" s="77">
        <f>'Tabella-Z2'!H119</f>
        <v>0.13</v>
      </c>
      <c r="J112" s="251"/>
      <c r="K112" s="75">
        <f t="shared" si="62"/>
        <v>0</v>
      </c>
      <c r="L112" s="74">
        <f>'Tabella-Z2'!H119</f>
        <v>0.13</v>
      </c>
      <c r="M112" s="251"/>
      <c r="N112" s="76">
        <f t="shared" si="63"/>
        <v>0</v>
      </c>
      <c r="O112" s="77">
        <f>'Tabella-Z2'!I119</f>
        <v>0.13</v>
      </c>
      <c r="P112" s="254"/>
      <c r="Q112" s="75">
        <f t="shared" si="64"/>
        <v>0</v>
      </c>
      <c r="R112" s="74">
        <f>'Tabella-Z2'!I119</f>
        <v>0.13</v>
      </c>
      <c r="S112" s="251"/>
      <c r="T112" s="76">
        <f t="shared" si="65"/>
        <v>0</v>
      </c>
      <c r="U112" s="77">
        <f>'Tabella-Z2'!K119</f>
        <v>0.13</v>
      </c>
      <c r="V112" s="254"/>
      <c r="W112" s="75">
        <f t="shared" si="66"/>
        <v>0</v>
      </c>
      <c r="X112" s="74">
        <f>'Tabella-Z2'!K119</f>
        <v>0.13</v>
      </c>
      <c r="Y112" s="251"/>
      <c r="Z112" s="76">
        <f t="shared" si="67"/>
        <v>0</v>
      </c>
      <c r="AA112" s="78">
        <f>'Tabella-Z2'!K119</f>
        <v>0.13</v>
      </c>
    </row>
    <row r="113" spans="1:27" ht="18" hidden="1" customHeight="1" outlineLevel="1" x14ac:dyDescent="0.3">
      <c r="A113" s="168"/>
      <c r="B113" s="198" t="s">
        <v>560</v>
      </c>
      <c r="C113" s="542" t="s">
        <v>561</v>
      </c>
      <c r="D113" s="543"/>
      <c r="E113" s="543"/>
      <c r="F113" s="171"/>
      <c r="G113" s="251"/>
      <c r="H113" s="76">
        <f t="shared" si="61"/>
        <v>0</v>
      </c>
      <c r="I113" s="77">
        <f>'Tabella-Z2'!H120</f>
        <v>0.04</v>
      </c>
      <c r="J113" s="251"/>
      <c r="K113" s="75">
        <f t="shared" si="62"/>
        <v>0</v>
      </c>
      <c r="L113" s="74">
        <f>'Tabella-Z2'!H120</f>
        <v>0.04</v>
      </c>
      <c r="M113" s="251"/>
      <c r="N113" s="76">
        <f t="shared" si="63"/>
        <v>0</v>
      </c>
      <c r="O113" s="77">
        <f>'Tabella-Z2'!I120</f>
        <v>0.04</v>
      </c>
      <c r="P113" s="254"/>
      <c r="Q113" s="75">
        <f t="shared" si="64"/>
        <v>0</v>
      </c>
      <c r="R113" s="74">
        <f>'Tabella-Z2'!I120</f>
        <v>0.04</v>
      </c>
      <c r="S113" s="251"/>
      <c r="T113" s="76">
        <f t="shared" si="65"/>
        <v>0</v>
      </c>
      <c r="U113" s="77">
        <f>'Tabella-Z2'!K120</f>
        <v>0.04</v>
      </c>
      <c r="V113" s="254"/>
      <c r="W113" s="75">
        <f t="shared" si="66"/>
        <v>0</v>
      </c>
      <c r="X113" s="74">
        <f>'Tabella-Z2'!K120</f>
        <v>0.04</v>
      </c>
      <c r="Y113" s="251"/>
      <c r="Z113" s="76">
        <f t="shared" si="67"/>
        <v>0</v>
      </c>
      <c r="AA113" s="78">
        <f>'Tabella-Z2'!K120</f>
        <v>0.04</v>
      </c>
    </row>
    <row r="114" spans="1:27" ht="18" hidden="1" customHeight="1" outlineLevel="1" x14ac:dyDescent="0.3">
      <c r="A114" s="168"/>
      <c r="B114" s="199" t="s">
        <v>562</v>
      </c>
      <c r="C114" s="546" t="s">
        <v>563</v>
      </c>
      <c r="D114" s="547"/>
      <c r="E114" s="547"/>
      <c r="F114" s="171"/>
      <c r="G114" s="258"/>
      <c r="H114" s="90">
        <f t="shared" si="61"/>
        <v>0</v>
      </c>
      <c r="I114" s="92">
        <f>'Tabella-Z2'!H121</f>
        <v>0.01</v>
      </c>
      <c r="J114" s="258"/>
      <c r="K114" s="75">
        <f t="shared" si="62"/>
        <v>0</v>
      </c>
      <c r="L114" s="74">
        <f>'Tabella-Z2'!H121</f>
        <v>0.01</v>
      </c>
      <c r="M114" s="258"/>
      <c r="N114" s="90">
        <f t="shared" si="63"/>
        <v>0</v>
      </c>
      <c r="O114" s="92">
        <f>'Tabella-Z2'!I121</f>
        <v>0.01</v>
      </c>
      <c r="P114" s="259"/>
      <c r="Q114" s="75">
        <f t="shared" si="64"/>
        <v>0</v>
      </c>
      <c r="R114" s="74">
        <f>'Tabella-Z2'!I121</f>
        <v>0.01</v>
      </c>
      <c r="S114" s="258"/>
      <c r="T114" s="90">
        <f t="shared" si="65"/>
        <v>0</v>
      </c>
      <c r="U114" s="92">
        <f>'Tabella-Z2'!K121</f>
        <v>0.01</v>
      </c>
      <c r="V114" s="259"/>
      <c r="W114" s="75">
        <f t="shared" si="66"/>
        <v>0</v>
      </c>
      <c r="X114" s="74">
        <f>'Tabella-Z2'!K121</f>
        <v>0.01</v>
      </c>
      <c r="Y114" s="258"/>
      <c r="Z114" s="90">
        <f t="shared" si="67"/>
        <v>0</v>
      </c>
      <c r="AA114" s="97">
        <f>'Tabella-Z2'!K121</f>
        <v>0.01</v>
      </c>
    </row>
    <row r="115" spans="1:27" ht="18" hidden="1" customHeight="1" outlineLevel="1" x14ac:dyDescent="0.3">
      <c r="A115" s="168"/>
      <c r="B115" s="509" t="s">
        <v>694</v>
      </c>
      <c r="C115" s="509"/>
      <c r="D115" s="509"/>
      <c r="E115" s="101" t="s">
        <v>2</v>
      </c>
      <c r="F115" s="101"/>
      <c r="G115" s="102"/>
      <c r="H115" s="102">
        <f>SUM(H104:H114)</f>
        <v>0</v>
      </c>
      <c r="I115" s="102">
        <f>H115</f>
        <v>0</v>
      </c>
      <c r="J115" s="102"/>
      <c r="K115" s="102">
        <f>SUM(K104:K114)</f>
        <v>0</v>
      </c>
      <c r="L115" s="102">
        <f>K115</f>
        <v>0</v>
      </c>
      <c r="M115" s="102"/>
      <c r="N115" s="102">
        <f>SUM(N104:N114)</f>
        <v>0</v>
      </c>
      <c r="O115" s="102">
        <f>N115</f>
        <v>0</v>
      </c>
      <c r="P115" s="102"/>
      <c r="Q115" s="102">
        <f>SUM(Q104:Q114)</f>
        <v>0</v>
      </c>
      <c r="R115" s="102">
        <f>Q115</f>
        <v>0</v>
      </c>
      <c r="S115" s="102"/>
      <c r="T115" s="102">
        <f>SUM(T104:T114)</f>
        <v>0</v>
      </c>
      <c r="U115" s="102">
        <f>T115</f>
        <v>0</v>
      </c>
      <c r="V115" s="102"/>
      <c r="W115" s="102">
        <f>SUM(W104:W114)</f>
        <v>0</v>
      </c>
      <c r="X115" s="102">
        <f>W115</f>
        <v>0</v>
      </c>
      <c r="Y115" s="102"/>
      <c r="Z115" s="102">
        <f>SUM(Z104:Z114)</f>
        <v>0</v>
      </c>
      <c r="AA115" s="102">
        <f>Z115</f>
        <v>0</v>
      </c>
    </row>
    <row r="116" spans="1:27" ht="12.75" hidden="1" customHeight="1" outlineLevel="1" thickBot="1" x14ac:dyDescent="0.35">
      <c r="A116" s="168"/>
      <c r="B116" s="475" t="s">
        <v>7</v>
      </c>
      <c r="C116" s="475"/>
      <c r="D116" s="475"/>
      <c r="E116" s="112" t="s">
        <v>3</v>
      </c>
      <c r="F116" s="112"/>
      <c r="G116" s="469">
        <f>I115*G4*G5*G7</f>
        <v>0</v>
      </c>
      <c r="H116" s="470"/>
      <c r="I116" s="470"/>
      <c r="J116" s="469">
        <f>L115*J4*J5*J7</f>
        <v>0</v>
      </c>
      <c r="K116" s="470"/>
      <c r="L116" s="470"/>
      <c r="M116" s="469">
        <f>O115*M4*M5*M7</f>
        <v>0</v>
      </c>
      <c r="N116" s="470"/>
      <c r="O116" s="470"/>
      <c r="P116" s="469">
        <f>R115*P4*P5*P7</f>
        <v>0</v>
      </c>
      <c r="Q116" s="470"/>
      <c r="R116" s="470"/>
      <c r="S116" s="469">
        <f>U115*S4*S5*S7</f>
        <v>0</v>
      </c>
      <c r="T116" s="470"/>
      <c r="U116" s="470"/>
      <c r="V116" s="469">
        <f>X115*V4*V5*V7</f>
        <v>0</v>
      </c>
      <c r="W116" s="470"/>
      <c r="X116" s="470"/>
      <c r="Y116" s="469">
        <f>AA115*Y4*Y5*Y7</f>
        <v>0</v>
      </c>
      <c r="Z116" s="470"/>
      <c r="AA116" s="470"/>
    </row>
    <row r="117" spans="1:27" ht="25.5" hidden="1" customHeight="1" outlineLevel="1" thickBot="1" x14ac:dyDescent="0.35">
      <c r="A117" s="177"/>
      <c r="B117" s="471" t="s">
        <v>605</v>
      </c>
      <c r="C117" s="472"/>
      <c r="D117" s="472"/>
      <c r="E117" s="472"/>
      <c r="F117" s="473"/>
      <c r="G117" s="477">
        <f>SUM(G116:AA116)</f>
        <v>0</v>
      </c>
      <c r="H117" s="478"/>
      <c r="I117" s="478"/>
      <c r="J117" s="478"/>
      <c r="K117" s="478"/>
      <c r="L117" s="478"/>
      <c r="M117" s="478"/>
      <c r="N117" s="478"/>
      <c r="O117" s="478"/>
      <c r="P117" s="478"/>
      <c r="Q117" s="478"/>
      <c r="R117" s="478"/>
      <c r="S117" s="478"/>
      <c r="T117" s="478"/>
      <c r="U117" s="478"/>
      <c r="V117" s="478"/>
      <c r="W117" s="478"/>
      <c r="X117" s="478"/>
      <c r="Y117" s="478"/>
      <c r="Z117" s="478"/>
      <c r="AA117" s="479"/>
    </row>
    <row r="118" spans="1:27" ht="20.25" hidden="1" customHeight="1" x14ac:dyDescent="0.3">
      <c r="A118" s="177"/>
      <c r="B118" s="14"/>
      <c r="C118" s="14"/>
      <c r="D118" s="15"/>
      <c r="E118" s="16"/>
      <c r="F118" s="16"/>
      <c r="G118" s="17"/>
      <c r="H118" s="17"/>
      <c r="I118" s="17"/>
      <c r="J118" s="17"/>
      <c r="K118" s="17"/>
      <c r="L118" s="17"/>
      <c r="M118" s="17"/>
      <c r="N118" s="17"/>
      <c r="O118" s="17"/>
      <c r="P118" s="17"/>
      <c r="Q118" s="17"/>
      <c r="R118" s="17"/>
      <c r="S118" s="17"/>
      <c r="T118" s="17"/>
      <c r="U118" s="17"/>
      <c r="V118" s="17"/>
      <c r="W118" s="17"/>
      <c r="X118" s="17"/>
      <c r="Y118" s="17"/>
      <c r="Z118" s="17"/>
      <c r="AA118" s="17"/>
    </row>
    <row r="119" spans="1:27" ht="18" hidden="1" customHeight="1" outlineLevel="1" x14ac:dyDescent="0.3">
      <c r="A119" s="168"/>
      <c r="B119" s="98" t="s">
        <v>691</v>
      </c>
      <c r="C119" s="550" t="s">
        <v>690</v>
      </c>
      <c r="D119" s="551"/>
      <c r="E119" s="551"/>
      <c r="F119" s="551"/>
      <c r="G119" s="551"/>
      <c r="H119" s="551"/>
      <c r="I119" s="551"/>
      <c r="J119" s="551"/>
      <c r="K119" s="551"/>
      <c r="L119" s="551"/>
      <c r="M119" s="551"/>
      <c r="N119" s="551"/>
      <c r="O119" s="551"/>
      <c r="P119" s="551"/>
      <c r="Q119" s="551"/>
      <c r="R119" s="551"/>
      <c r="S119" s="551"/>
      <c r="T119" s="551"/>
      <c r="U119" s="551"/>
      <c r="V119" s="551"/>
      <c r="W119" s="551"/>
      <c r="X119" s="551"/>
      <c r="Y119" s="551"/>
      <c r="Z119" s="551"/>
      <c r="AA119" s="552"/>
    </row>
    <row r="120" spans="1:27" ht="18" hidden="1" customHeight="1" outlineLevel="1" x14ac:dyDescent="0.3">
      <c r="B120" s="240" t="s">
        <v>564</v>
      </c>
      <c r="C120" s="548" t="s">
        <v>565</v>
      </c>
      <c r="D120" s="549"/>
      <c r="E120" s="549"/>
      <c r="F120" s="171"/>
      <c r="G120" s="251"/>
      <c r="H120" s="76">
        <f t="shared" ref="H120:H125" si="68">IF($F120="X",I120,IF(G120="X",I120,0))</f>
        <v>0</v>
      </c>
      <c r="I120" s="77">
        <f>'Tabella-Z2'!H126</f>
        <v>0.32</v>
      </c>
      <c r="J120" s="254"/>
      <c r="K120" s="76">
        <f t="shared" ref="K120:K124" si="69">IF($F120="X",L120,IF(J120="X",L120,0))</f>
        <v>0</v>
      </c>
      <c r="L120" s="77">
        <f>'Tabella-Z2'!H126</f>
        <v>0.32</v>
      </c>
      <c r="M120" s="254"/>
      <c r="N120" s="76">
        <f t="shared" ref="N120:N140" si="70">IF($F120="X",O120,IF(M120="X",O120,0))</f>
        <v>0</v>
      </c>
      <c r="O120" s="77">
        <f>'Tabella-Z2'!I126</f>
        <v>0.38</v>
      </c>
      <c r="P120" s="254"/>
      <c r="Q120" s="76">
        <f t="shared" ref="Q120:Q124" si="71">IF($F120="X",R120,IF(P120="X",R120,0))</f>
        <v>0</v>
      </c>
      <c r="R120" s="77">
        <f>'Tabella-Z2'!I126</f>
        <v>0.38</v>
      </c>
      <c r="S120" s="254"/>
      <c r="T120" s="76">
        <f t="shared" ref="T120:T140" si="72">IF($F120="X",U120,IF(S120="X",U120,0))</f>
        <v>0</v>
      </c>
      <c r="U120" s="77">
        <f>IF(S6="",0,IF(VLOOKUP($S$6,'Tabella-Z1'!K33:M45,3)="A",'Tabella-Z2'!K126,'Tabella-Z2'!L126))</f>
        <v>0.32</v>
      </c>
      <c r="V120" s="254"/>
      <c r="W120" s="76">
        <f t="shared" ref="W120:W140" si="73">IF($F120="X",X120,IF(V120="X",X120,0))</f>
        <v>0</v>
      </c>
      <c r="X120" s="77">
        <f>IF(V6="",0,IF(VLOOKUP($V$6,'Tabella-Z1'!K33:M45,3)="A",'Tabella-Z2'!K126,'Tabella-Z2'!L126))</f>
        <v>0.32</v>
      </c>
      <c r="Y120" s="254"/>
      <c r="Z120" s="76">
        <f t="shared" ref="Z120:Z124" si="74">IF($F120="X",AA120,IF(Y120="X",AA120,0))</f>
        <v>0</v>
      </c>
      <c r="AA120" s="78">
        <f>IF(Y6="",0,IF(VLOOKUP($V$6,'Tabella-Z1'!K33:M45,3)="A",'Tabella-Z2'!K126,'Tabella-Z2'!L126))</f>
        <v>0.32</v>
      </c>
    </row>
    <row r="121" spans="1:27" ht="24.9" hidden="1" customHeight="1" outlineLevel="1" x14ac:dyDescent="0.3">
      <c r="B121" s="240" t="s">
        <v>566</v>
      </c>
      <c r="C121" s="548" t="s">
        <v>567</v>
      </c>
      <c r="D121" s="549"/>
      <c r="E121" s="549"/>
      <c r="F121" s="171"/>
      <c r="G121" s="251"/>
      <c r="H121" s="76">
        <f t="shared" si="68"/>
        <v>0</v>
      </c>
      <c r="I121" s="77">
        <f>'Tabella-Z2'!H127</f>
        <v>0.03</v>
      </c>
      <c r="J121" s="254"/>
      <c r="K121" s="76">
        <f t="shared" si="69"/>
        <v>0</v>
      </c>
      <c r="L121" s="77">
        <f>'Tabella-Z2'!H127</f>
        <v>0.03</v>
      </c>
      <c r="M121" s="254"/>
      <c r="N121" s="76">
        <f t="shared" si="70"/>
        <v>0</v>
      </c>
      <c r="O121" s="77">
        <f>'Tabella-Z2'!I127</f>
        <v>0.02</v>
      </c>
      <c r="P121" s="254"/>
      <c r="Q121" s="76">
        <f t="shared" si="71"/>
        <v>0</v>
      </c>
      <c r="R121" s="77">
        <f>'Tabella-Z2'!I127</f>
        <v>0.02</v>
      </c>
      <c r="S121" s="254"/>
      <c r="T121" s="76">
        <f t="shared" si="72"/>
        <v>0</v>
      </c>
      <c r="U121" s="77">
        <f>'Tabella-Z2'!K127</f>
        <v>0.03</v>
      </c>
      <c r="V121" s="254"/>
      <c r="W121" s="76">
        <f t="shared" si="73"/>
        <v>0</v>
      </c>
      <c r="X121" s="77">
        <f>'Tabella-Z2'!K127</f>
        <v>0.03</v>
      </c>
      <c r="Y121" s="254"/>
      <c r="Z121" s="76">
        <f t="shared" si="74"/>
        <v>0</v>
      </c>
      <c r="AA121" s="78">
        <f>'Tabella-Z2'!K127</f>
        <v>0.03</v>
      </c>
    </row>
    <row r="122" spans="1:27" ht="24.9" hidden="1" customHeight="1" outlineLevel="1" x14ac:dyDescent="0.3">
      <c r="B122" s="240" t="s">
        <v>568</v>
      </c>
      <c r="C122" s="548" t="s">
        <v>569</v>
      </c>
      <c r="D122" s="549"/>
      <c r="E122" s="549"/>
      <c r="F122" s="171"/>
      <c r="G122" s="251"/>
      <c r="H122" s="76">
        <f t="shared" si="68"/>
        <v>0</v>
      </c>
      <c r="I122" s="77">
        <f>'Tabella-Z2'!H128</f>
        <v>0.02</v>
      </c>
      <c r="J122" s="254"/>
      <c r="K122" s="76">
        <f t="shared" si="69"/>
        <v>0</v>
      </c>
      <c r="L122" s="77">
        <f>'Tabella-Z2'!H128</f>
        <v>0.02</v>
      </c>
      <c r="M122" s="254"/>
      <c r="N122" s="76">
        <f t="shared" si="70"/>
        <v>0</v>
      </c>
      <c r="O122" s="77">
        <f>'Tabella-Z2'!I128</f>
        <v>0.02</v>
      </c>
      <c r="P122" s="254"/>
      <c r="Q122" s="76">
        <f t="shared" si="71"/>
        <v>0</v>
      </c>
      <c r="R122" s="77">
        <f>'Tabella-Z2'!I128</f>
        <v>0.02</v>
      </c>
      <c r="S122" s="254"/>
      <c r="T122" s="76">
        <f t="shared" si="72"/>
        <v>0</v>
      </c>
      <c r="U122" s="77">
        <f>'Tabella-Z2'!K128</f>
        <v>0.02</v>
      </c>
      <c r="V122" s="254"/>
      <c r="W122" s="76">
        <f t="shared" si="73"/>
        <v>0</v>
      </c>
      <c r="X122" s="77">
        <f>'Tabella-Z2'!K128</f>
        <v>0.02</v>
      </c>
      <c r="Y122" s="254"/>
      <c r="Z122" s="76">
        <f t="shared" si="74"/>
        <v>0</v>
      </c>
      <c r="AA122" s="78">
        <f>'Tabella-Z2'!K128</f>
        <v>0.02</v>
      </c>
    </row>
    <row r="123" spans="1:27" ht="18" hidden="1" customHeight="1" outlineLevel="1" x14ac:dyDescent="0.3">
      <c r="B123" s="240" t="s">
        <v>570</v>
      </c>
      <c r="C123" s="548" t="s">
        <v>571</v>
      </c>
      <c r="D123" s="549"/>
      <c r="E123" s="549"/>
      <c r="F123" s="171"/>
      <c r="G123" s="251"/>
      <c r="H123" s="76">
        <f t="shared" si="68"/>
        <v>0</v>
      </c>
      <c r="I123" s="77">
        <f>'Tabella-Z2'!H129</f>
        <v>0.02</v>
      </c>
      <c r="J123" s="254"/>
      <c r="K123" s="76">
        <f t="shared" si="69"/>
        <v>0</v>
      </c>
      <c r="L123" s="77">
        <f>'Tabella-Z2'!H129</f>
        <v>0.02</v>
      </c>
      <c r="M123" s="254"/>
      <c r="N123" s="76">
        <f t="shared" si="70"/>
        <v>0</v>
      </c>
      <c r="O123" s="77">
        <f>'Tabella-Z2'!I129</f>
        <v>0.02</v>
      </c>
      <c r="P123" s="254"/>
      <c r="Q123" s="76">
        <f t="shared" si="71"/>
        <v>0</v>
      </c>
      <c r="R123" s="77">
        <f>'Tabella-Z2'!I129</f>
        <v>0.02</v>
      </c>
      <c r="S123" s="254"/>
      <c r="T123" s="76">
        <f t="shared" si="72"/>
        <v>0</v>
      </c>
      <c r="U123" s="77">
        <f>'Tabella-Z2'!K129</f>
        <v>0.02</v>
      </c>
      <c r="V123" s="254"/>
      <c r="W123" s="76">
        <f t="shared" si="73"/>
        <v>0</v>
      </c>
      <c r="X123" s="77">
        <f>'Tabella-Z2'!K129</f>
        <v>0.02</v>
      </c>
      <c r="Y123" s="254"/>
      <c r="Z123" s="76">
        <f t="shared" si="74"/>
        <v>0</v>
      </c>
      <c r="AA123" s="78">
        <f>'Tabella-Z2'!K129</f>
        <v>0.02</v>
      </c>
    </row>
    <row r="124" spans="1:27" ht="18" hidden="1" customHeight="1" outlineLevel="1" x14ac:dyDescent="0.3">
      <c r="B124" s="240" t="s">
        <v>572</v>
      </c>
      <c r="C124" s="548" t="s">
        <v>573</v>
      </c>
      <c r="D124" s="549"/>
      <c r="E124" s="549"/>
      <c r="F124" s="171"/>
      <c r="G124" s="251"/>
      <c r="H124" s="76">
        <f t="shared" si="68"/>
        <v>0</v>
      </c>
      <c r="I124" s="77">
        <f>'Tabella-Z2'!H130</f>
        <v>0.1</v>
      </c>
      <c r="J124" s="254"/>
      <c r="K124" s="76">
        <f t="shared" si="69"/>
        <v>0</v>
      </c>
      <c r="L124" s="77">
        <f>'Tabella-Z2'!H130</f>
        <v>0.1</v>
      </c>
      <c r="M124" s="254"/>
      <c r="N124" s="76">
        <f t="shared" si="70"/>
        <v>0</v>
      </c>
      <c r="O124" s="77">
        <f>'Tabella-Z2'!I130</f>
        <v>0.1</v>
      </c>
      <c r="P124" s="254"/>
      <c r="Q124" s="76">
        <f t="shared" si="71"/>
        <v>0</v>
      </c>
      <c r="R124" s="77">
        <f>'Tabella-Z2'!I130</f>
        <v>0.1</v>
      </c>
      <c r="S124" s="254"/>
      <c r="T124" s="76">
        <f t="shared" si="72"/>
        <v>0</v>
      </c>
      <c r="U124" s="77">
        <f>'Tabella-Z2'!K130</f>
        <v>0.1</v>
      </c>
      <c r="V124" s="254"/>
      <c r="W124" s="76">
        <f t="shared" si="73"/>
        <v>0</v>
      </c>
      <c r="X124" s="77">
        <f>'Tabella-Z2'!K130</f>
        <v>0.1</v>
      </c>
      <c r="Y124" s="254"/>
      <c r="Z124" s="76">
        <f t="shared" si="74"/>
        <v>0</v>
      </c>
      <c r="AA124" s="78">
        <f>'Tabella-Z2'!K130</f>
        <v>0.1</v>
      </c>
    </row>
    <row r="125" spans="1:27" ht="18" hidden="1" customHeight="1" outlineLevel="1" x14ac:dyDescent="0.3">
      <c r="B125" s="555" t="s">
        <v>574</v>
      </c>
      <c r="C125" s="548" t="s">
        <v>692</v>
      </c>
      <c r="D125" s="201" t="s">
        <v>439</v>
      </c>
      <c r="E125" s="202">
        <v>250000</v>
      </c>
      <c r="F125" s="558"/>
      <c r="G125" s="511"/>
      <c r="H125" s="41">
        <f t="shared" si="68"/>
        <v>0</v>
      </c>
      <c r="I125" s="42">
        <f>'Tabella-Z2'!H131</f>
        <v>3.9E-2</v>
      </c>
      <c r="J125" s="497"/>
      <c r="K125" s="41">
        <f>IF($F125="X",L125,IF(J125="X",L125,0))</f>
        <v>0</v>
      </c>
      <c r="L125" s="42">
        <f>'Tabella-Z2'!H131</f>
        <v>3.9E-2</v>
      </c>
      <c r="M125" s="497"/>
      <c r="N125" s="41">
        <f t="shared" si="70"/>
        <v>0</v>
      </c>
      <c r="O125" s="42">
        <f>IF(M6="",0,IF(VLOOKUP($M$6,'Tabella-Z1'!$K$27:$M$32,3)=13,'Tabella-Z2'!I131,'Tabella-Z2'!J131))</f>
        <v>3.9E-2</v>
      </c>
      <c r="P125" s="497"/>
      <c r="Q125" s="41">
        <f>IF($F125="X",R125,IF(P125="X",R125,0))</f>
        <v>0</v>
      </c>
      <c r="R125" s="42">
        <f>IF(P6="",0,IF(VLOOKUP($M$6,'Tabella-Z1'!$K$27:$M$32,3)=13,'Tabella-Z2'!I131,'Tabella-Z2'!J131))</f>
        <v>3.9E-2</v>
      </c>
      <c r="S125" s="497"/>
      <c r="T125" s="41">
        <f t="shared" si="72"/>
        <v>0</v>
      </c>
      <c r="U125" s="42">
        <f>'Tabella-Z2'!K131</f>
        <v>3.9E-2</v>
      </c>
      <c r="V125" s="497"/>
      <c r="W125" s="41">
        <f t="shared" si="73"/>
        <v>0</v>
      </c>
      <c r="X125" s="42">
        <f>'Tabella-Z2'!K131</f>
        <v>3.9E-2</v>
      </c>
      <c r="Y125" s="497"/>
      <c r="Z125" s="41">
        <f>IF($F125="X",AA125,IF(Y125="X",AA125,0))</f>
        <v>0</v>
      </c>
      <c r="AA125" s="43">
        <f>'Tabella-Z2'!K131</f>
        <v>3.9E-2</v>
      </c>
    </row>
    <row r="126" spans="1:27" ht="18" hidden="1" customHeight="1" outlineLevel="1" x14ac:dyDescent="0.3">
      <c r="B126" s="556"/>
      <c r="C126" s="557"/>
      <c r="D126" s="203" t="s">
        <v>440</v>
      </c>
      <c r="E126" s="204">
        <v>500000</v>
      </c>
      <c r="F126" s="559"/>
      <c r="G126" s="512"/>
      <c r="H126" s="61">
        <f>IF(AND($F$125="X",$G$4&gt;E125),I126,IF(AND($G$125="X",$G$4&gt;E125),I126,0))</f>
        <v>0</v>
      </c>
      <c r="I126" s="62">
        <f>'Tabella-Z2'!H132</f>
        <v>0.01</v>
      </c>
      <c r="J126" s="498"/>
      <c r="K126" s="61">
        <f>IF(AND($F$125="X",$J$4&gt;E125),L126,IF(AND($J$125="X",$J$4&gt;E125),L126,0))</f>
        <v>0</v>
      </c>
      <c r="L126" s="62">
        <f>'Tabella-Z2'!H132</f>
        <v>0.01</v>
      </c>
      <c r="M126" s="498"/>
      <c r="N126" s="61">
        <f>IF(AND($F$125="X",$M$4&gt;E125),O126,IF(AND($M$125="X",$M$4&gt;E125),O126,0))</f>
        <v>0</v>
      </c>
      <c r="O126" s="62">
        <f>IF(M6="",0,IF(VLOOKUP($M$6,'Tabella-Z1'!$K$27:$M$32,3)=13,'Tabella-Z2'!I132,'Tabella-Z2'!J132))</f>
        <v>0.01</v>
      </c>
      <c r="P126" s="498"/>
      <c r="Q126" s="61">
        <f>IF(AND($F$125="X",$P$4&gt;H125),R126,IF(AND($P$125="X",$P$4&gt;H125),R126,0))</f>
        <v>0</v>
      </c>
      <c r="R126" s="62">
        <f>IF(P6="",0,IF(VLOOKUP($M$6,'Tabella-Z1'!$K$27:$M$32,3)=13,'Tabella-Z2'!I132,'Tabella-Z2'!J132))</f>
        <v>0.01</v>
      </c>
      <c r="S126" s="498"/>
      <c r="T126" s="61">
        <f>IF(AND($F$125="X",$S$4&gt;E125),U126,IF(AND($S$125="X",$S$4&gt;E125),U126,0))</f>
        <v>0</v>
      </c>
      <c r="U126" s="62">
        <f>'Tabella-Z2'!K132</f>
        <v>0.01</v>
      </c>
      <c r="V126" s="498"/>
      <c r="W126" s="61">
        <f>IF(AND($F$125="X",$V$4&gt;E125),X126,IF(AND($V$125="X",$V$4&gt;E125),X126,0))</f>
        <v>0</v>
      </c>
      <c r="X126" s="62">
        <f>'Tabella-Z2'!K132</f>
        <v>0.01</v>
      </c>
      <c r="Y126" s="498"/>
      <c r="Z126" s="61">
        <f>IF(AND($F$125="X",$Y$4&gt;H125),AA126,IF(AND($V$125="X",$Y$4&gt;H125),AA126,0))</f>
        <v>0</v>
      </c>
      <c r="AA126" s="63">
        <f>'Tabella-Z2'!K132</f>
        <v>0.01</v>
      </c>
    </row>
    <row r="127" spans="1:27" ht="18" hidden="1" customHeight="1" outlineLevel="1" x14ac:dyDescent="0.3">
      <c r="B127" s="556"/>
      <c r="C127" s="557"/>
      <c r="D127" s="203" t="s">
        <v>440</v>
      </c>
      <c r="E127" s="204">
        <v>1000000</v>
      </c>
      <c r="F127" s="559"/>
      <c r="G127" s="512"/>
      <c r="H127" s="61">
        <f>IF(AND($F$125="X",$G$4&gt;E126),I127,IF(AND($G$125="X",$G$4&gt;E126),I127,0))</f>
        <v>0</v>
      </c>
      <c r="I127" s="62">
        <f>'Tabella-Z2'!H133</f>
        <v>1.2999999999999999E-2</v>
      </c>
      <c r="J127" s="498"/>
      <c r="K127" s="61">
        <f>IF(AND($F$125="X",$J$4&gt;E126),L127,IF(AND($J$125="X",$J$4&gt;E126),L127,0))</f>
        <v>0</v>
      </c>
      <c r="L127" s="62">
        <f>'Tabella-Z2'!H133</f>
        <v>1.2999999999999999E-2</v>
      </c>
      <c r="M127" s="498"/>
      <c r="N127" s="61">
        <f>IF(AND($F$125="X",$M$4&gt;E126),O127,IF(AND($M$125="X",$M$4&gt;E126),O127,0))</f>
        <v>0</v>
      </c>
      <c r="O127" s="62">
        <f>IF(M6="",0,IF(VLOOKUP($M$6,'Tabella-Z1'!$K$27:$M$32,3)=13,'Tabella-Z2'!I133,'Tabella-Z2'!J133))</f>
        <v>1.2999999999999999E-2</v>
      </c>
      <c r="P127" s="498"/>
      <c r="Q127" s="61">
        <f>IF(AND($F$125="X",$P$4&gt;H126),R127,IF(AND($P$125="X",$P$4&gt;H126),R127,0))</f>
        <v>0</v>
      </c>
      <c r="R127" s="62">
        <f>IF(P6="",0,IF(VLOOKUP($M$6,'Tabella-Z1'!$K$27:$M$32,3)=13,'Tabella-Z2'!I133,'Tabella-Z2'!J133))</f>
        <v>1.2999999999999999E-2</v>
      </c>
      <c r="S127" s="498"/>
      <c r="T127" s="61">
        <f>IF(AND($F$125="X",$S$4&gt;E126),U127,IF(AND($S$125="X",$S$4&gt;E126),U127,0))</f>
        <v>0</v>
      </c>
      <c r="U127" s="62">
        <f>'Tabella-Z2'!K133</f>
        <v>1.2999999999999999E-2</v>
      </c>
      <c r="V127" s="498"/>
      <c r="W127" s="61">
        <f>IF(AND($F$125="X",$V$4&gt;E126),X127,IF(AND($V$125="X",$V$4&gt;E126),X127,0))</f>
        <v>0</v>
      </c>
      <c r="X127" s="62">
        <f>'Tabella-Z2'!K133</f>
        <v>1.2999999999999999E-2</v>
      </c>
      <c r="Y127" s="498"/>
      <c r="Z127" s="61">
        <f>IF(AND($F$125="X",$Y$4&gt;H126),AA127,IF(AND($V$125="X",$Y$4&gt;H126),AA127,0))</f>
        <v>0</v>
      </c>
      <c r="AA127" s="63">
        <f>'Tabella-Z2'!K133</f>
        <v>1.2999999999999999E-2</v>
      </c>
    </row>
    <row r="128" spans="1:27" ht="18" hidden="1" customHeight="1" outlineLevel="1" x14ac:dyDescent="0.3">
      <c r="B128" s="556"/>
      <c r="C128" s="557"/>
      <c r="D128" s="203" t="s">
        <v>440</v>
      </c>
      <c r="E128" s="204">
        <v>2500000</v>
      </c>
      <c r="F128" s="559"/>
      <c r="G128" s="512"/>
      <c r="H128" s="61">
        <f>IF(AND($F$125="X",$G$4&gt;E127),I128,IF(AND($G$125="X",$G$4&gt;E127),I128,0))</f>
        <v>0</v>
      </c>
      <c r="I128" s="62">
        <f>'Tabella-Z2'!H134</f>
        <v>1.7999999999999999E-2</v>
      </c>
      <c r="J128" s="498"/>
      <c r="K128" s="61">
        <f>IF(AND($F$125="X",$J$4&gt;E127),L128,IF(AND($J$125="X",$J$4&gt;E127),L128,0))</f>
        <v>0</v>
      </c>
      <c r="L128" s="62">
        <f>'Tabella-Z2'!H134</f>
        <v>1.7999999999999999E-2</v>
      </c>
      <c r="M128" s="498"/>
      <c r="N128" s="61">
        <f>IF(AND($F$125="X",$M$4&gt;E127),O128,IF(AND($M$125="X",$M$4&gt;E127),O128,0))</f>
        <v>0</v>
      </c>
      <c r="O128" s="62">
        <f>IF(M6="",0,IF(VLOOKUP($M$6,'Tabella-Z1'!$K$27:$M$32,3)=13,'Tabella-Z2'!I134,'Tabella-Z2'!J134))</f>
        <v>1.7999999999999999E-2</v>
      </c>
      <c r="P128" s="498"/>
      <c r="Q128" s="61">
        <f>IF(AND($F$125="X",$P$4&gt;H127),R128,IF(AND($P$125="X",$P$4&gt;H127),R128,0))</f>
        <v>0</v>
      </c>
      <c r="R128" s="62">
        <f>IF(P6="",0,IF(VLOOKUP($M$6,'Tabella-Z1'!$K$27:$M$32,3)=13,'Tabella-Z2'!I134,'Tabella-Z2'!J134))</f>
        <v>1.7999999999999999E-2</v>
      </c>
      <c r="S128" s="498"/>
      <c r="T128" s="61">
        <f>IF(AND($F$125="X",$S$4&gt;E127),U128,IF(AND($S$125="X",$S$4&gt;E127),U128,0))</f>
        <v>0</v>
      </c>
      <c r="U128" s="62">
        <f>'Tabella-Z2'!K134</f>
        <v>1.7999999999999999E-2</v>
      </c>
      <c r="V128" s="498"/>
      <c r="W128" s="61">
        <f>IF(AND($F$125="X",$V$4&gt;E127),X128,IF(AND($V$125="X",$V$4&gt;E127),X128,0))</f>
        <v>0</v>
      </c>
      <c r="X128" s="62">
        <f>'Tabella-Z2'!K134</f>
        <v>1.7999999999999999E-2</v>
      </c>
      <c r="Y128" s="498"/>
      <c r="Z128" s="61">
        <f>IF(AND($F$125="X",$Y$4&gt;H127),AA128,IF(AND($V$125="X",$Y$4&gt;H127),AA128,0))</f>
        <v>0</v>
      </c>
      <c r="AA128" s="63">
        <f>'Tabella-Z2'!K134</f>
        <v>1.7999999999999999E-2</v>
      </c>
    </row>
    <row r="129" spans="1:27" ht="18" hidden="1" customHeight="1" outlineLevel="1" x14ac:dyDescent="0.3">
      <c r="B129" s="556"/>
      <c r="C129" s="205" t="s">
        <v>603</v>
      </c>
      <c r="D129" s="203" t="s">
        <v>440</v>
      </c>
      <c r="E129" s="204">
        <v>10000000</v>
      </c>
      <c r="F129" s="559"/>
      <c r="G129" s="512"/>
      <c r="H129" s="61">
        <f>IF(AND($F$125="X",$G$4&gt;E128),I129,IF(AND($G$125="X",$G$4&gt;E128),I129,0))</f>
        <v>0</v>
      </c>
      <c r="I129" s="62">
        <f>'Tabella-Z2'!H135</f>
        <v>2.1999999999999999E-2</v>
      </c>
      <c r="J129" s="498"/>
      <c r="K129" s="61">
        <f>IF(AND($F$125="X",$J$4&gt;E128),L129,IF(AND($J$125="X",$J$4&gt;E128),L129,0))</f>
        <v>0</v>
      </c>
      <c r="L129" s="62">
        <f>'Tabella-Z2'!H135</f>
        <v>2.1999999999999999E-2</v>
      </c>
      <c r="M129" s="498"/>
      <c r="N129" s="61">
        <f>IF(AND($F$125="X",$M$4&gt;E128),O129,IF(AND($M$125="X",$M$4&gt;E128),O129,0))</f>
        <v>0</v>
      </c>
      <c r="O129" s="62">
        <f>IF(M6="",0,IF(VLOOKUP($M$6,'Tabella-Z1'!$K$27:$M$32,3)=13,'Tabella-Z2'!I135,'Tabella-Z2'!J135))</f>
        <v>2.1999999999999999E-2</v>
      </c>
      <c r="P129" s="498"/>
      <c r="Q129" s="61">
        <f>IF(AND($F$125="X",$P$4&gt;H128),R129,IF(AND($M$125="X",$P$4&gt;H128),R129,0))</f>
        <v>0</v>
      </c>
      <c r="R129" s="62">
        <f>IF(P6="",0,IF(VLOOKUP($M$6,'Tabella-Z1'!$K$27:$M$32,3)=13,'Tabella-Z2'!I135,'Tabella-Z2'!J135))</f>
        <v>2.1999999999999999E-2</v>
      </c>
      <c r="S129" s="498"/>
      <c r="T129" s="61">
        <f>IF(AND($F$125="X",$S$4&gt;E128),U129,IF(AND($S$125="X",$S$4&gt;E128),U129,0))</f>
        <v>0</v>
      </c>
      <c r="U129" s="62">
        <f>'Tabella-Z2'!K135</f>
        <v>2.1999999999999999E-2</v>
      </c>
      <c r="V129" s="498"/>
      <c r="W129" s="61">
        <f>IF(AND($F$125="X",$V$4&gt;E128),X129,IF(AND($V$125="X",$V$4&gt;E128),X129,0))</f>
        <v>0</v>
      </c>
      <c r="X129" s="62">
        <f>'Tabella-Z2'!K135</f>
        <v>2.1999999999999999E-2</v>
      </c>
      <c r="Y129" s="498"/>
      <c r="Z129" s="61">
        <f>IF(AND($F$125="X",$Y$4&gt;H128),AA129,IF(AND($V$125="X",$Y$4&gt;H128),AA129,0))</f>
        <v>0</v>
      </c>
      <c r="AA129" s="63">
        <f>'Tabella-Z2'!K135</f>
        <v>2.1999999999999999E-2</v>
      </c>
    </row>
    <row r="130" spans="1:27" ht="18" hidden="1" customHeight="1" outlineLevel="1" x14ac:dyDescent="0.3">
      <c r="B130" s="556"/>
      <c r="C130" s="206">
        <v>0</v>
      </c>
      <c r="D130" s="207" t="s">
        <v>441</v>
      </c>
      <c r="E130" s="208"/>
      <c r="F130" s="560"/>
      <c r="G130" s="513"/>
      <c r="H130" s="44">
        <f>IF(AND($F$125="X",$G$4&gt;E129),I130,IF(AND($G$125="X",$G$4&gt;E129),I130,0))</f>
        <v>0</v>
      </c>
      <c r="I130" s="45">
        <f>'Tabella-Z2'!H136</f>
        <v>2.1000000000000001E-2</v>
      </c>
      <c r="J130" s="499"/>
      <c r="K130" s="44">
        <f>IF(AND($F$125="X",$J$4&gt;E129),L130,IF(AND($J$125="X",$J$4&gt;E129),L130,0))</f>
        <v>0</v>
      </c>
      <c r="L130" s="45">
        <f>'Tabella-Z2'!H136</f>
        <v>2.1000000000000001E-2</v>
      </c>
      <c r="M130" s="499"/>
      <c r="N130" s="44">
        <f>IF(AND($F$125="X",$M$4&gt;E129),O130,IF(AND($M$125="X",$M$4&gt;E129),O130,0))</f>
        <v>0</v>
      </c>
      <c r="O130" s="45">
        <f>IF(M6="",0,IF(VLOOKUP($M$6,'Tabella-Z1'!$K$27:$M$32,3)=13,'Tabella-Z2'!I136,'Tabella-Z2'!J136))</f>
        <v>2.1000000000000001E-2</v>
      </c>
      <c r="P130" s="499"/>
      <c r="Q130" s="44">
        <f>IF(AND($F$125="X",$P$4&gt;H129),R130,IF(AND($P$125="X",$P$4&gt;H129),R130,0))</f>
        <v>0</v>
      </c>
      <c r="R130" s="45">
        <f>IF(P6="",0,IF(VLOOKUP($M$6,'Tabella-Z1'!$K$27:$M$32,3)=13,'Tabella-Z2'!I136,'Tabella-Z2'!J136))</f>
        <v>2.1000000000000001E-2</v>
      </c>
      <c r="S130" s="499"/>
      <c r="T130" s="44">
        <f>IF(AND($F$125="X",$S$4&gt;E129),U130,IF(AND($S$125="X",$S$4&gt;E129),U130,0))</f>
        <v>0</v>
      </c>
      <c r="U130" s="45">
        <f>'Tabella-Z2'!K136</f>
        <v>2.1000000000000001E-2</v>
      </c>
      <c r="V130" s="499"/>
      <c r="W130" s="44">
        <f>IF(AND($F$125="X",$V$4&gt;E129),X130,IF(AND($V$125="X",$V$4&gt;E129),X130,0))</f>
        <v>0</v>
      </c>
      <c r="X130" s="45">
        <f>'Tabella-Z2'!K136</f>
        <v>2.1000000000000001E-2</v>
      </c>
      <c r="Y130" s="499"/>
      <c r="Z130" s="44">
        <f>IF(AND($F$125="X",$Y$4&gt;H129),AA130,IF(AND($V$125="X",$Y$4&gt;H129),AA130,0))</f>
        <v>0</v>
      </c>
      <c r="AA130" s="46">
        <f>'Tabella-Z2'!K136</f>
        <v>2.1000000000000001E-2</v>
      </c>
    </row>
    <row r="131" spans="1:27" ht="24" hidden="1" customHeight="1" outlineLevel="1" x14ac:dyDescent="0.3">
      <c r="B131" s="240" t="s">
        <v>575</v>
      </c>
      <c r="C131" s="553" t="s">
        <v>604</v>
      </c>
      <c r="D131" s="554"/>
      <c r="E131" s="209">
        <v>0</v>
      </c>
      <c r="F131" s="171"/>
      <c r="G131" s="251"/>
      <c r="H131" s="76">
        <f>IF($F131="X",I131,IF(G131="X",I131,0))</f>
        <v>0</v>
      </c>
      <c r="I131" s="77">
        <f>'Tabella-Z2'!H137</f>
        <v>0.06</v>
      </c>
      <c r="J131" s="254"/>
      <c r="K131" s="76">
        <f>IF($F131="X",I131,IF(J131="X",I131,0))</f>
        <v>0</v>
      </c>
      <c r="L131" s="77">
        <f>'Tabella-Z2'!H137</f>
        <v>0.06</v>
      </c>
      <c r="M131" s="254"/>
      <c r="N131" s="76">
        <f t="shared" si="70"/>
        <v>0</v>
      </c>
      <c r="O131" s="77">
        <f>'Tabella-Z2'!I137</f>
        <v>0.06</v>
      </c>
      <c r="P131" s="254"/>
      <c r="Q131" s="76">
        <f>IF($F131="X",R131,IF(P131="X",R131,0))</f>
        <v>0</v>
      </c>
      <c r="R131" s="77">
        <f>'Tabella-Z2'!I137</f>
        <v>0.06</v>
      </c>
      <c r="S131" s="254"/>
      <c r="T131" s="76">
        <f t="shared" si="72"/>
        <v>0</v>
      </c>
      <c r="U131" s="77">
        <f>'Tabella-Z2'!K137</f>
        <v>0.06</v>
      </c>
      <c r="V131" s="254"/>
      <c r="W131" s="76">
        <f t="shared" si="73"/>
        <v>0</v>
      </c>
      <c r="X131" s="77">
        <f>'Tabella-Z2'!K137</f>
        <v>0.06</v>
      </c>
      <c r="Y131" s="254"/>
      <c r="Z131" s="76">
        <f>IF($F131="X",AA131,IF(Y131="X",AA131,0))</f>
        <v>0</v>
      </c>
      <c r="AA131" s="78">
        <f>'Tabella-Z2'!K137</f>
        <v>0.06</v>
      </c>
    </row>
    <row r="132" spans="1:27" ht="18" hidden="1" customHeight="1" outlineLevel="1" x14ac:dyDescent="0.3">
      <c r="B132" s="240" t="s">
        <v>576</v>
      </c>
      <c r="C132" s="548" t="s">
        <v>392</v>
      </c>
      <c r="D132" s="543"/>
      <c r="E132" s="543"/>
      <c r="F132" s="171"/>
      <c r="G132" s="251"/>
      <c r="H132" s="76">
        <f>IF($F132="X",I132,IF(G132="X",I132,0))</f>
        <v>0</v>
      </c>
      <c r="I132" s="77">
        <f>'Tabella-Z2'!H138</f>
        <v>0.14000000000000001</v>
      </c>
      <c r="J132" s="254"/>
      <c r="K132" s="76">
        <f>IF($F132="X",L132,IF(J132="X",L132,0))</f>
        <v>0</v>
      </c>
      <c r="L132" s="77">
        <f>'Tabella-Z2'!H138</f>
        <v>0.14000000000000001</v>
      </c>
      <c r="M132" s="254"/>
      <c r="N132" s="76">
        <f t="shared" si="70"/>
        <v>0</v>
      </c>
      <c r="O132" s="77">
        <f>'Tabella-Z2'!I138</f>
        <v>0.09</v>
      </c>
      <c r="P132" s="254"/>
      <c r="Q132" s="76">
        <f t="shared" ref="Q132:Q133" si="75">IF($F132="X",R132,IF(P132="X",R132,0))</f>
        <v>0</v>
      </c>
      <c r="R132" s="77">
        <f>'Tabella-Z2'!I138</f>
        <v>0.09</v>
      </c>
      <c r="S132" s="254"/>
      <c r="T132" s="76">
        <f t="shared" si="72"/>
        <v>0</v>
      </c>
      <c r="U132" s="77">
        <f>'Tabella-Z2'!K138</f>
        <v>0.15</v>
      </c>
      <c r="V132" s="254"/>
      <c r="W132" s="76">
        <f t="shared" si="73"/>
        <v>0</v>
      </c>
      <c r="X132" s="77">
        <f>'Tabella-Z2'!K138</f>
        <v>0.15</v>
      </c>
      <c r="Y132" s="254"/>
      <c r="Z132" s="76">
        <f t="shared" ref="Z132:Z133" si="76">IF($F132="X",AA132,IF(Y132="X",AA132,0))</f>
        <v>0</v>
      </c>
      <c r="AA132" s="78">
        <f>'Tabella-Z2'!K138</f>
        <v>0.15</v>
      </c>
    </row>
    <row r="133" spans="1:27" ht="18" hidden="1" customHeight="1" outlineLevel="1" x14ac:dyDescent="0.3">
      <c r="B133" s="240" t="s">
        <v>577</v>
      </c>
      <c r="C133" s="548" t="s">
        <v>394</v>
      </c>
      <c r="D133" s="543"/>
      <c r="E133" s="543"/>
      <c r="F133" s="171"/>
      <c r="G133" s="251"/>
      <c r="H133" s="76">
        <f>IF($F133="X",I133,IF(G133="X",I133,0))</f>
        <v>0</v>
      </c>
      <c r="I133" s="77">
        <f>'Tabella-Z2'!H139</f>
        <v>0.41</v>
      </c>
      <c r="J133" s="254"/>
      <c r="K133" s="76">
        <f t="shared" ref="K133:K134" si="77">IF($F133="X",L133,IF(J133="X",L133,0))</f>
        <v>0</v>
      </c>
      <c r="L133" s="77">
        <f>'Tabella-Z2'!H139</f>
        <v>0.41</v>
      </c>
      <c r="M133" s="254"/>
      <c r="N133" s="76">
        <f t="shared" si="70"/>
        <v>0</v>
      </c>
      <c r="O133" s="77">
        <f>'Tabella-Z2'!I139</f>
        <v>0.43</v>
      </c>
      <c r="P133" s="254"/>
      <c r="Q133" s="76">
        <f t="shared" si="75"/>
        <v>0</v>
      </c>
      <c r="R133" s="77">
        <f>'Tabella-Z2'!I139</f>
        <v>0.43</v>
      </c>
      <c r="S133" s="254"/>
      <c r="T133" s="76">
        <f t="shared" si="72"/>
        <v>0</v>
      </c>
      <c r="U133" s="77">
        <f>'Tabella-Z2'!K139</f>
        <v>0.32</v>
      </c>
      <c r="V133" s="254"/>
      <c r="W133" s="76">
        <f t="shared" si="73"/>
        <v>0</v>
      </c>
      <c r="X133" s="77">
        <f>'Tabella-Z2'!K139</f>
        <v>0.32</v>
      </c>
      <c r="Y133" s="254"/>
      <c r="Z133" s="76">
        <f t="shared" si="76"/>
        <v>0</v>
      </c>
      <c r="AA133" s="78">
        <f>'Tabella-Z2'!K139</f>
        <v>0.32</v>
      </c>
    </row>
    <row r="134" spans="1:27" ht="18" hidden="1" customHeight="1" outlineLevel="1" x14ac:dyDescent="0.3">
      <c r="B134" s="548" t="s">
        <v>578</v>
      </c>
      <c r="C134" s="548" t="s">
        <v>579</v>
      </c>
      <c r="D134" s="201" t="s">
        <v>439</v>
      </c>
      <c r="E134" s="202">
        <v>500000</v>
      </c>
      <c r="F134" s="558"/>
      <c r="G134" s="511"/>
      <c r="H134" s="41">
        <f>IF($F134="X",I134,IF(G134="X",I134,0))</f>
        <v>0</v>
      </c>
      <c r="I134" s="42">
        <f>'Tabella-Z2'!H140</f>
        <v>0.06</v>
      </c>
      <c r="J134" s="497"/>
      <c r="K134" s="41">
        <f t="shared" si="77"/>
        <v>0</v>
      </c>
      <c r="L134" s="42">
        <f>'Tabella-Z2'!H140</f>
        <v>0.06</v>
      </c>
      <c r="M134" s="497"/>
      <c r="N134" s="41">
        <f t="shared" si="70"/>
        <v>0</v>
      </c>
      <c r="O134" s="42">
        <f>'Tabella-Z2'!I140</f>
        <v>0.06</v>
      </c>
      <c r="P134" s="497"/>
      <c r="Q134" s="41">
        <f>IF($F134="X",R134,IF(P134="X",R134,0))</f>
        <v>0</v>
      </c>
      <c r="R134" s="42">
        <f>'Tabella-Z2'!I140</f>
        <v>0.06</v>
      </c>
      <c r="S134" s="497"/>
      <c r="T134" s="41">
        <f t="shared" si="72"/>
        <v>0</v>
      </c>
      <c r="U134" s="42">
        <f>'Tabella-Z2'!K140</f>
        <v>4.4999999999999998E-2</v>
      </c>
      <c r="V134" s="497"/>
      <c r="W134" s="41">
        <f t="shared" si="73"/>
        <v>0</v>
      </c>
      <c r="X134" s="42">
        <f>'Tabella-Z2'!K140</f>
        <v>4.4999999999999998E-2</v>
      </c>
      <c r="Y134" s="497"/>
      <c r="Z134" s="41">
        <f>IF($F134="X",AA134,IF(Y134="X",AA134,0))</f>
        <v>0</v>
      </c>
      <c r="AA134" s="43">
        <f>'Tabella-Z2'!K140</f>
        <v>4.4999999999999998E-2</v>
      </c>
    </row>
    <row r="135" spans="1:27" ht="18" hidden="1" customHeight="1" outlineLevel="1" x14ac:dyDescent="0.3">
      <c r="B135" s="561"/>
      <c r="C135" s="548"/>
      <c r="D135" s="207" t="s">
        <v>441</v>
      </c>
      <c r="E135" s="208"/>
      <c r="F135" s="560"/>
      <c r="G135" s="513"/>
      <c r="H135" s="44">
        <f>IF(AND($F$134="X",$G$4&gt;E134),I135,IF(AND($G$134="X",$G$4&gt;E134),I135,0))</f>
        <v>0</v>
      </c>
      <c r="I135" s="45">
        <f>'Tabella-Z2'!H141</f>
        <v>1.2E-2</v>
      </c>
      <c r="J135" s="499"/>
      <c r="K135" s="44">
        <f>IF(AND($F$134="X",$J$4&gt;K134),L135,IF(AND($J$134="X",$J$4&gt;K134),L135,0))</f>
        <v>0</v>
      </c>
      <c r="L135" s="45">
        <f>'Tabella-Z2'!H141</f>
        <v>1.2E-2</v>
      </c>
      <c r="M135" s="499"/>
      <c r="N135" s="44">
        <f>IF(AND($F$134="X",$M$4&gt;E134),O135,IF(AND($M$134="X",$M$4&gt;E134),O135,0))</f>
        <v>0</v>
      </c>
      <c r="O135" s="45">
        <f>'Tabella-Z2'!I141</f>
        <v>1.2E-2</v>
      </c>
      <c r="P135" s="499"/>
      <c r="Q135" s="44">
        <f>IF(AND($F$134="X",$P$4&gt;H134),R135,IF(AND($P$134="X",$P$4&gt;H134),R135,0))</f>
        <v>0</v>
      </c>
      <c r="R135" s="45">
        <f>'Tabella-Z2'!I141</f>
        <v>1.2E-2</v>
      </c>
      <c r="S135" s="499"/>
      <c r="T135" s="44">
        <f>IF(AND($F$134="X",$S$4&gt;E134),U135,IF(AND($S$134="X",$S$4&gt;E134),U135,0))</f>
        <v>0</v>
      </c>
      <c r="U135" s="45">
        <f>'Tabella-Z2'!K141</f>
        <v>0.09</v>
      </c>
      <c r="V135" s="499"/>
      <c r="W135" s="44">
        <f>IF(AND($F$134="X",$V$4&gt;E134),X135,IF(AND($V$134="X",$V$4&gt;E134),X135,0))</f>
        <v>0</v>
      </c>
      <c r="X135" s="45">
        <f>'Tabella-Z2'!K141</f>
        <v>0.09</v>
      </c>
      <c r="Y135" s="499"/>
      <c r="Z135" s="44">
        <f>IF(AND($F$134="X",$Y$4&gt;H134),AA135,IF(AND($V$134="X",$Y$4&gt;H134),AA135,0))</f>
        <v>0</v>
      </c>
      <c r="AA135" s="46">
        <f>'Tabella-Z2'!K141</f>
        <v>0.09</v>
      </c>
    </row>
    <row r="136" spans="1:27" ht="18" hidden="1" customHeight="1" outlineLevel="1" x14ac:dyDescent="0.3">
      <c r="B136" s="548" t="s">
        <v>580</v>
      </c>
      <c r="C136" s="548" t="s">
        <v>581</v>
      </c>
      <c r="D136" s="210" t="s">
        <v>439</v>
      </c>
      <c r="E136" s="211">
        <v>500000</v>
      </c>
      <c r="F136" s="563"/>
      <c r="G136" s="511"/>
      <c r="H136" s="99">
        <f>IF($F136="X",I136,IF(G136="X",I136,0))</f>
        <v>0</v>
      </c>
      <c r="I136" s="100">
        <f>'Tabella-Z2'!H142</f>
        <v>4.4999999999999998E-2</v>
      </c>
      <c r="J136" s="562"/>
      <c r="K136" s="99">
        <f>IF($F136="X",L136,IF(J136="X",L136,0))</f>
        <v>0</v>
      </c>
      <c r="L136" s="100">
        <f>'Tabella-Z2'!H142</f>
        <v>4.4999999999999998E-2</v>
      </c>
      <c r="M136" s="562"/>
      <c r="N136" s="99">
        <f t="shared" si="70"/>
        <v>0</v>
      </c>
      <c r="O136" s="100">
        <f>'Tabella-Z2'!I142</f>
        <v>4.4999999999999998E-2</v>
      </c>
      <c r="P136" s="562"/>
      <c r="Q136" s="99">
        <f t="shared" ref="Q136" si="78">IF($F136="X",R136,IF(P136="X",R136,0))</f>
        <v>0</v>
      </c>
      <c r="R136" s="100">
        <f>'Tabella-Z2'!I142</f>
        <v>4.4999999999999998E-2</v>
      </c>
      <c r="S136" s="562"/>
      <c r="T136" s="99">
        <f t="shared" si="72"/>
        <v>0</v>
      </c>
      <c r="U136" s="100">
        <f>'Tabella-Z2'!K142</f>
        <v>3.5000000000000003E-2</v>
      </c>
      <c r="V136" s="562"/>
      <c r="W136" s="99">
        <f t="shared" si="73"/>
        <v>0</v>
      </c>
      <c r="X136" s="100">
        <f>'Tabella-Z2'!K142</f>
        <v>3.5000000000000003E-2</v>
      </c>
      <c r="Y136" s="562"/>
      <c r="Z136" s="99">
        <f>IF($F136="X",AA136,IF(Y136="X",AA136,0))</f>
        <v>0</v>
      </c>
      <c r="AA136" s="109">
        <f>'Tabella-Z2'!K142</f>
        <v>3.5000000000000003E-2</v>
      </c>
    </row>
    <row r="137" spans="1:27" ht="18" hidden="1" customHeight="1" outlineLevel="1" x14ac:dyDescent="0.3">
      <c r="B137" s="561"/>
      <c r="C137" s="548"/>
      <c r="D137" s="207" t="s">
        <v>441</v>
      </c>
      <c r="E137" s="208"/>
      <c r="F137" s="560"/>
      <c r="G137" s="513"/>
      <c r="H137" s="44">
        <f>IF(AND($F$136="X",$G$4&gt;E136),I137,IF(AND($G$136="X",$G$4&gt;E136),I137,0))</f>
        <v>0</v>
      </c>
      <c r="I137" s="45">
        <f>'Tabella-Z2'!H143</f>
        <v>0.09</v>
      </c>
      <c r="J137" s="499"/>
      <c r="K137" s="44">
        <f>IF(AND($F$136="X",$J$4&gt;K136),L137,IF(AND($J$136="X",$J$4&gt;K136),L137,0))</f>
        <v>0</v>
      </c>
      <c r="L137" s="45">
        <f>'Tabella-Z2'!H143</f>
        <v>0.09</v>
      </c>
      <c r="M137" s="499"/>
      <c r="N137" s="44">
        <f>IF(AND($F$136="X",$M$4&gt;E136),O137,IF(AND($M$136="X",$M$4&gt;E136),O137,0))</f>
        <v>0</v>
      </c>
      <c r="O137" s="45">
        <f>'Tabella-Z2'!I143</f>
        <v>0.09</v>
      </c>
      <c r="P137" s="499"/>
      <c r="Q137" s="44">
        <f>IF(AND($F$136="X",$P$4&gt;H136),R137,IF(AND($P$136="X",$P$4&gt;H136),R137,0))</f>
        <v>0</v>
      </c>
      <c r="R137" s="45">
        <f>'Tabella-Z2'!I143</f>
        <v>0.09</v>
      </c>
      <c r="S137" s="499"/>
      <c r="T137" s="44">
        <f>IF(AND($F$136="X",$S$4&gt;E136),U137,IF(AND($S$136="X",$S$4&gt;E136),U137,0))</f>
        <v>0</v>
      </c>
      <c r="U137" s="45">
        <f>'Tabella-Z2'!K143</f>
        <v>7.0000000000000007E-2</v>
      </c>
      <c r="V137" s="499"/>
      <c r="W137" s="44">
        <f>IF(AND($F$136="X",$V$4&gt;E136),X137,IF(AND($V$136="X",$V$4&gt;E136),X137,0))</f>
        <v>0</v>
      </c>
      <c r="X137" s="45">
        <f>'Tabella-Z2'!K143</f>
        <v>7.0000000000000007E-2</v>
      </c>
      <c r="Y137" s="499"/>
      <c r="Z137" s="44">
        <f>IF(AND($F$136="X",$Y$4&gt;H136),AA137,IF(AND($V$136="X",$Y$4&gt;H136),AA137,0))</f>
        <v>0</v>
      </c>
      <c r="AA137" s="46">
        <f>'Tabella-Z2'!K143</f>
        <v>7.0000000000000007E-2</v>
      </c>
    </row>
    <row r="138" spans="1:27" ht="18" hidden="1" customHeight="1" outlineLevel="1" x14ac:dyDescent="0.3">
      <c r="B138" s="240" t="s">
        <v>582</v>
      </c>
      <c r="C138" s="548" t="s">
        <v>583</v>
      </c>
      <c r="D138" s="549"/>
      <c r="E138" s="549"/>
      <c r="F138" s="171"/>
      <c r="G138" s="251"/>
      <c r="H138" s="76">
        <f>IF($F138="X",I138,IF(G138="X",I138,0))</f>
        <v>0</v>
      </c>
      <c r="I138" s="77">
        <f>'Tabella-Z2'!H144</f>
        <v>0.04</v>
      </c>
      <c r="J138" s="254"/>
      <c r="K138" s="76">
        <f t="shared" ref="K138:K140" si="79">IF($F138="X",L138,IF(J138="X",L138,0))</f>
        <v>0</v>
      </c>
      <c r="L138" s="77">
        <f>'Tabella-Z2'!H144</f>
        <v>0.04</v>
      </c>
      <c r="M138" s="254"/>
      <c r="N138" s="76">
        <f t="shared" si="70"/>
        <v>0</v>
      </c>
      <c r="O138" s="77">
        <f>'Tabella-Z2'!I144</f>
        <v>0.04</v>
      </c>
      <c r="P138" s="254"/>
      <c r="Q138" s="76">
        <f>IF($F138="X",R138,IF(P138="X",R138,0))</f>
        <v>0</v>
      </c>
      <c r="R138" s="77">
        <f>'Tabella-Z2'!I144</f>
        <v>0.04</v>
      </c>
      <c r="S138" s="254"/>
      <c r="T138" s="76">
        <f t="shared" si="72"/>
        <v>0</v>
      </c>
      <c r="U138" s="77">
        <f>'Tabella-Z2'!K144</f>
        <v>0.04</v>
      </c>
      <c r="V138" s="254"/>
      <c r="W138" s="76">
        <f t="shared" si="73"/>
        <v>0</v>
      </c>
      <c r="X138" s="77">
        <f>'Tabella-Z2'!K144</f>
        <v>0.04</v>
      </c>
      <c r="Y138" s="254"/>
      <c r="Z138" s="76">
        <f t="shared" ref="Z138:Z140" si="80">IF($F138="X",AA138,IF(Y138="X",AA138,0))</f>
        <v>0</v>
      </c>
      <c r="AA138" s="78">
        <f>'Tabella-Z2'!K144</f>
        <v>0.04</v>
      </c>
    </row>
    <row r="139" spans="1:27" ht="18" hidden="1" customHeight="1" outlineLevel="1" x14ac:dyDescent="0.3">
      <c r="B139" s="240" t="s">
        <v>584</v>
      </c>
      <c r="C139" s="548" t="s">
        <v>585</v>
      </c>
      <c r="D139" s="549"/>
      <c r="E139" s="549"/>
      <c r="F139" s="171"/>
      <c r="G139" s="251"/>
      <c r="H139" s="76">
        <f>IF($F139="X",I139,IF(G139="X",I139,0))</f>
        <v>0</v>
      </c>
      <c r="I139" s="77">
        <f>'Tabella-Z2'!H145</f>
        <v>0.25</v>
      </c>
      <c r="J139" s="254"/>
      <c r="K139" s="76">
        <f t="shared" si="79"/>
        <v>0</v>
      </c>
      <c r="L139" s="77">
        <f>'Tabella-Z2'!H145</f>
        <v>0.25</v>
      </c>
      <c r="M139" s="254"/>
      <c r="N139" s="76">
        <f t="shared" si="70"/>
        <v>0</v>
      </c>
      <c r="O139" s="77">
        <f>'Tabella-Z2'!I145</f>
        <v>0.25</v>
      </c>
      <c r="P139" s="254"/>
      <c r="Q139" s="76">
        <f t="shared" ref="Q139:Q140" si="81">IF($F139="X",R139,IF(P139="X",R139,0))</f>
        <v>0</v>
      </c>
      <c r="R139" s="77">
        <f>'Tabella-Z2'!I145</f>
        <v>0.25</v>
      </c>
      <c r="S139" s="254"/>
      <c r="T139" s="76">
        <f t="shared" si="72"/>
        <v>0</v>
      </c>
      <c r="U139" s="77">
        <f>'Tabella-Z2'!K145</f>
        <v>0.25</v>
      </c>
      <c r="V139" s="254"/>
      <c r="W139" s="76">
        <f t="shared" si="73"/>
        <v>0</v>
      </c>
      <c r="X139" s="77">
        <f>'Tabella-Z2'!K145</f>
        <v>0.25</v>
      </c>
      <c r="Y139" s="254"/>
      <c r="Z139" s="76">
        <f t="shared" si="80"/>
        <v>0</v>
      </c>
      <c r="AA139" s="78">
        <f>'Tabella-Z2'!K145</f>
        <v>0.25</v>
      </c>
    </row>
    <row r="140" spans="1:27" ht="18" hidden="1" customHeight="1" outlineLevel="1" x14ac:dyDescent="0.3">
      <c r="B140" s="240" t="s">
        <v>586</v>
      </c>
      <c r="C140" s="548" t="s">
        <v>587</v>
      </c>
      <c r="D140" s="549"/>
      <c r="E140" s="549"/>
      <c r="F140" s="171"/>
      <c r="G140" s="251"/>
      <c r="H140" s="76">
        <f>IF($F140="X",I140,IF(G140="X",I140,0))</f>
        <v>0</v>
      </c>
      <c r="I140" s="77">
        <f>'Tabella-Z2'!H146</f>
        <v>0.04</v>
      </c>
      <c r="J140" s="254"/>
      <c r="K140" s="76">
        <f t="shared" si="79"/>
        <v>0</v>
      </c>
      <c r="L140" s="77">
        <f>'Tabella-Z2'!H146</f>
        <v>0.04</v>
      </c>
      <c r="M140" s="254"/>
      <c r="N140" s="76">
        <f t="shared" si="70"/>
        <v>0</v>
      </c>
      <c r="O140" s="77">
        <f>'Tabella-Z2'!I146</f>
        <v>0.04</v>
      </c>
      <c r="P140" s="254"/>
      <c r="Q140" s="76">
        <f t="shared" si="81"/>
        <v>0</v>
      </c>
      <c r="R140" s="77">
        <f>'Tabella-Z2'!I146</f>
        <v>0.04</v>
      </c>
      <c r="S140" s="254"/>
      <c r="T140" s="76">
        <f t="shared" si="72"/>
        <v>0</v>
      </c>
      <c r="U140" s="77">
        <f>'Tabella-Z2'!K146</f>
        <v>0.04</v>
      </c>
      <c r="V140" s="254"/>
      <c r="W140" s="76">
        <f t="shared" si="73"/>
        <v>0</v>
      </c>
      <c r="X140" s="77">
        <f>'Tabella-Z2'!K146</f>
        <v>0.04</v>
      </c>
      <c r="Y140" s="254"/>
      <c r="Z140" s="76">
        <f t="shared" si="80"/>
        <v>0</v>
      </c>
      <c r="AA140" s="78">
        <f>'Tabella-Z2'!K146</f>
        <v>0.04</v>
      </c>
    </row>
    <row r="141" spans="1:27" ht="18" hidden="1" customHeight="1" outlineLevel="1" x14ac:dyDescent="0.3">
      <c r="B141" s="509" t="s">
        <v>694</v>
      </c>
      <c r="C141" s="509"/>
      <c r="D141" s="509"/>
      <c r="E141" s="104" t="s">
        <v>2</v>
      </c>
      <c r="F141" s="101"/>
      <c r="G141" s="102"/>
      <c r="H141" s="102">
        <f>SUM(H120:H124,H131:H133,H138:H140)</f>
        <v>0</v>
      </c>
      <c r="I141" s="102">
        <f>H141</f>
        <v>0</v>
      </c>
      <c r="J141" s="102"/>
      <c r="K141" s="102">
        <f>SUM(K120:K124,K131:K133,K138:K140)</f>
        <v>0</v>
      </c>
      <c r="L141" s="102">
        <f>K141</f>
        <v>0</v>
      </c>
      <c r="M141" s="102"/>
      <c r="N141" s="102">
        <f>SUM(N120:N124,N131:N133,N138:N140)</f>
        <v>0</v>
      </c>
      <c r="O141" s="102">
        <f>N141</f>
        <v>0</v>
      </c>
      <c r="P141" s="102"/>
      <c r="Q141" s="102">
        <f>SUM(Q120:Q124,Q131:Q133,Q138:Q140)</f>
        <v>0</v>
      </c>
      <c r="R141" s="102">
        <f>Q141</f>
        <v>0</v>
      </c>
      <c r="S141" s="102"/>
      <c r="T141" s="102">
        <f>SUM(T120:T124,T131:T133,T138:T140)</f>
        <v>0</v>
      </c>
      <c r="U141" s="102">
        <f>T141</f>
        <v>0</v>
      </c>
      <c r="V141" s="102"/>
      <c r="W141" s="102">
        <f>SUM(W120:W124,W131:W133,W138:W140)</f>
        <v>0</v>
      </c>
      <c r="X141" s="102">
        <f>W141</f>
        <v>0</v>
      </c>
      <c r="Y141" s="102"/>
      <c r="Z141" s="102">
        <f>SUM(Z120:Z124,Z131:Z133,Z138:Z140)</f>
        <v>0</v>
      </c>
      <c r="AA141" s="102">
        <f>Z141</f>
        <v>0</v>
      </c>
    </row>
    <row r="142" spans="1:27" ht="12.75" hidden="1" customHeight="1" outlineLevel="1" thickBot="1" x14ac:dyDescent="0.35">
      <c r="B142" s="475" t="s">
        <v>7</v>
      </c>
      <c r="C142" s="475"/>
      <c r="D142" s="475"/>
      <c r="E142" s="113" t="s">
        <v>3</v>
      </c>
      <c r="F142" s="112"/>
      <c r="G142" s="469">
        <f>I141*G4*G5*G7+$C$130*G5*G7*SUM(H221:H226)+G5*G7*SUM(H228:H229)+G5*G7*SUM(H231:H232)+G4*G5*G7*H131*$E$131</f>
        <v>0</v>
      </c>
      <c r="H142" s="470"/>
      <c r="I142" s="470"/>
      <c r="J142" s="469">
        <f t="shared" ref="J142" si="82">L141*J4*J5*J7+$C$130*J5*J7*SUM(K221:K226)+J5*J7*SUM(K228:K229)+J5*J7*SUM(K231:K232)+J4*J5*J7*K131*$E$131</f>
        <v>0</v>
      </c>
      <c r="K142" s="470"/>
      <c r="L142" s="470"/>
      <c r="M142" s="469">
        <f t="shared" ref="M142" si="83">O141*M4*M5*M7+$C$130*M5*M7*SUM(N221:N226)+M5*M7*SUM(N228:N229)+M5*M7*SUM(N231:N232)+M4*M5*M7*N131*$E$131</f>
        <v>0</v>
      </c>
      <c r="N142" s="470"/>
      <c r="O142" s="470"/>
      <c r="P142" s="469">
        <f t="shared" ref="P142" si="84">R141*P4*P5*P7+$C$130*P5*P7*SUM(Q221:Q226)+P5*P7*SUM(Q228:Q229)+P5*P7*SUM(Q231:Q232)+P4*P5*P7*Q131*$E$131</f>
        <v>0</v>
      </c>
      <c r="Q142" s="470"/>
      <c r="R142" s="470"/>
      <c r="S142" s="469">
        <f t="shared" ref="S142" si="85">U141*S4*S5*S7+$C$130*S5*S7*SUM(T221:T226)+S5*S7*SUM(T228:T229)+S5*S7*SUM(T231:T232)+S4*S5*S7*T131*$E$131</f>
        <v>0</v>
      </c>
      <c r="T142" s="470"/>
      <c r="U142" s="470"/>
      <c r="V142" s="469">
        <f t="shared" ref="V142" si="86">X141*V4*V5*V7+$C$130*V5*V7*SUM(W221:W226)+V5*V7*SUM(W228:W229)+V5*V7*SUM(W231:W232)+V4*V5*V7*W131*$E$131</f>
        <v>0</v>
      </c>
      <c r="W142" s="470"/>
      <c r="X142" s="470"/>
      <c r="Y142" s="469">
        <f t="shared" ref="Y142" si="87">AA141*Y4*Y5*Y7+$C$130*Y5*Y7*SUM(Z221:Z226)+Y5*Y7*SUM(Z228:Z229)+Y5*Y7*SUM(Z231:Z232)+Y4*Y5*Y7*Z131*$E$131</f>
        <v>0</v>
      </c>
      <c r="Z142" s="470"/>
      <c r="AA142" s="470"/>
    </row>
    <row r="143" spans="1:27" ht="24.75" hidden="1" customHeight="1" outlineLevel="1" thickBot="1" x14ac:dyDescent="0.35">
      <c r="A143" s="177"/>
      <c r="B143" s="564" t="s">
        <v>605</v>
      </c>
      <c r="C143" s="565"/>
      <c r="D143" s="565"/>
      <c r="E143" s="565"/>
      <c r="F143" s="565"/>
      <c r="G143" s="570">
        <f>SUM(G142:AA142)</f>
        <v>0</v>
      </c>
      <c r="H143" s="570"/>
      <c r="I143" s="570"/>
      <c r="J143" s="570"/>
      <c r="K143" s="570"/>
      <c r="L143" s="570"/>
      <c r="M143" s="570"/>
      <c r="N143" s="570"/>
      <c r="O143" s="570"/>
      <c r="P143" s="570"/>
      <c r="Q143" s="570"/>
      <c r="R143" s="570"/>
      <c r="S143" s="570"/>
      <c r="T143" s="570"/>
      <c r="U143" s="570"/>
      <c r="V143" s="570"/>
      <c r="W143" s="570"/>
      <c r="X143" s="570"/>
      <c r="Y143" s="570"/>
      <c r="Z143" s="570"/>
      <c r="AA143" s="571"/>
    </row>
    <row r="144" spans="1:27" ht="20.25" hidden="1" customHeight="1" x14ac:dyDescent="0.3">
      <c r="A144" s="177"/>
      <c r="B144" s="14"/>
      <c r="C144" s="14"/>
      <c r="D144" s="15"/>
      <c r="E144" s="16"/>
      <c r="F144" s="16"/>
      <c r="G144" s="17"/>
      <c r="H144" s="17"/>
      <c r="I144" s="17"/>
      <c r="J144" s="17"/>
      <c r="K144" s="17"/>
      <c r="L144" s="17"/>
      <c r="M144" s="17"/>
      <c r="N144" s="17"/>
      <c r="O144" s="17"/>
      <c r="P144" s="17"/>
      <c r="Q144" s="17"/>
      <c r="R144" s="17"/>
      <c r="S144" s="17"/>
      <c r="T144" s="17"/>
      <c r="U144" s="17"/>
      <c r="V144" s="17"/>
      <c r="W144" s="17"/>
      <c r="X144" s="17"/>
      <c r="Y144" s="17"/>
      <c r="Z144" s="17"/>
      <c r="AA144" s="17"/>
    </row>
    <row r="145" spans="1:28" ht="18" hidden="1" customHeight="1" outlineLevel="1" x14ac:dyDescent="0.3">
      <c r="A145" s="177"/>
      <c r="B145" s="110" t="s">
        <v>693</v>
      </c>
      <c r="C145" s="510" t="s">
        <v>699</v>
      </c>
      <c r="D145" s="480"/>
      <c r="E145" s="480"/>
      <c r="F145" s="480"/>
      <c r="G145" s="480"/>
      <c r="H145" s="480"/>
      <c r="I145" s="480"/>
      <c r="J145" s="480"/>
      <c r="K145" s="480"/>
      <c r="L145" s="480"/>
      <c r="M145" s="480"/>
      <c r="N145" s="480"/>
      <c r="O145" s="480"/>
      <c r="P145" s="480"/>
      <c r="Q145" s="480"/>
      <c r="R145" s="480"/>
      <c r="S145" s="480"/>
      <c r="T145" s="480"/>
      <c r="U145" s="480"/>
      <c r="V145" s="480"/>
      <c r="W145" s="480"/>
      <c r="X145" s="480"/>
      <c r="Y145" s="480"/>
      <c r="Z145" s="480"/>
      <c r="AA145" s="480"/>
    </row>
    <row r="146" spans="1:28" ht="30" hidden="1" customHeight="1" outlineLevel="1" x14ac:dyDescent="0.3">
      <c r="B146" s="198" t="s">
        <v>588</v>
      </c>
      <c r="C146" s="542" t="s">
        <v>632</v>
      </c>
      <c r="D146" s="543"/>
      <c r="E146" s="543"/>
      <c r="F146" s="171"/>
      <c r="G146" s="251"/>
      <c r="H146" s="76">
        <f>IF($F146="X",I146,IF(G146="X",I146,0))</f>
        <v>0</v>
      </c>
      <c r="I146" s="77">
        <f>'Tabella-Z2'!H152</f>
        <v>0.08</v>
      </c>
      <c r="J146" s="254"/>
      <c r="K146" s="76">
        <f t="shared" ref="K146:K147" si="88">IF($F146="X",L146,IF(J146="X",L146,0))</f>
        <v>0</v>
      </c>
      <c r="L146" s="77">
        <f>'Tabella-Z2'!H152</f>
        <v>0.08</v>
      </c>
      <c r="M146" s="254"/>
      <c r="N146" s="76">
        <f t="shared" ref="N146:N148" si="89">IF($F146="X",O146,IF(M146="X",O146,0))</f>
        <v>0</v>
      </c>
      <c r="O146" s="77">
        <f>'Tabella-Z2'!I152</f>
        <v>0.08</v>
      </c>
      <c r="P146" s="254"/>
      <c r="Q146" s="76">
        <f t="shared" ref="Q146:Q148" si="90">IF($F146="X",R146,IF(P146="X",R146,0))</f>
        <v>0</v>
      </c>
      <c r="R146" s="77">
        <f>'Tabella-Z2'!I152</f>
        <v>0.08</v>
      </c>
      <c r="S146" s="254"/>
      <c r="T146" s="76">
        <f t="shared" ref="T146:T147" si="91">IF($F146="X",U146,IF(S146="X",U146,0))</f>
        <v>0</v>
      </c>
      <c r="U146" s="77">
        <f>'Tabella-Z2'!K152</f>
        <v>0.08</v>
      </c>
      <c r="V146" s="254"/>
      <c r="W146" s="76">
        <f t="shared" ref="W146:W147" si="92">IF($F146="X",X146,IF(V146="X",X146,0))</f>
        <v>0</v>
      </c>
      <c r="X146" s="77">
        <f>'Tabella-Z2'!K152</f>
        <v>0.08</v>
      </c>
      <c r="Y146" s="254"/>
      <c r="Z146" s="76">
        <f t="shared" ref="Z146:Z147" si="93">IF($F146="X",AA146,IF(Y146="X",AA146,0))</f>
        <v>0</v>
      </c>
      <c r="AA146" s="76">
        <f>'Tabella-Z2'!K152</f>
        <v>0.08</v>
      </c>
      <c r="AB146" s="217"/>
    </row>
    <row r="147" spans="1:28" ht="30" hidden="1" customHeight="1" outlineLevel="1" x14ac:dyDescent="0.3">
      <c r="B147" s="198" t="s">
        <v>589</v>
      </c>
      <c r="C147" s="542" t="s">
        <v>590</v>
      </c>
      <c r="D147" s="549"/>
      <c r="E147" s="549"/>
      <c r="F147" s="171"/>
      <c r="G147" s="251"/>
      <c r="H147" s="76">
        <f>IF($F147="X",I147,IF(G147="X",I147,0))</f>
        <v>0</v>
      </c>
      <c r="I147" s="77">
        <f>'Tabella-Z2'!H153</f>
        <v>0.02</v>
      </c>
      <c r="J147" s="254"/>
      <c r="K147" s="76">
        <f t="shared" si="88"/>
        <v>0</v>
      </c>
      <c r="L147" s="77">
        <f>'Tabella-Z2'!H153</f>
        <v>0.02</v>
      </c>
      <c r="M147" s="254"/>
      <c r="N147" s="76">
        <f t="shared" si="89"/>
        <v>0</v>
      </c>
      <c r="O147" s="77">
        <f>'Tabella-Z2'!I153</f>
        <v>0.02</v>
      </c>
      <c r="P147" s="254"/>
      <c r="Q147" s="76">
        <f t="shared" si="90"/>
        <v>0</v>
      </c>
      <c r="R147" s="77">
        <f>'Tabella-Z2'!I153</f>
        <v>0.02</v>
      </c>
      <c r="S147" s="254"/>
      <c r="T147" s="76">
        <f t="shared" si="91"/>
        <v>0</v>
      </c>
      <c r="U147" s="77">
        <f>'Tabella-Z2'!K153</f>
        <v>0.02</v>
      </c>
      <c r="V147" s="254"/>
      <c r="W147" s="76">
        <f t="shared" si="92"/>
        <v>0</v>
      </c>
      <c r="X147" s="77">
        <f>'Tabella-Z2'!K153</f>
        <v>0.02</v>
      </c>
      <c r="Y147" s="254"/>
      <c r="Z147" s="76">
        <f t="shared" si="93"/>
        <v>0</v>
      </c>
      <c r="AA147" s="76">
        <f>'Tabella-Z2'!K153</f>
        <v>0.02</v>
      </c>
      <c r="AB147" s="217"/>
    </row>
    <row r="148" spans="1:28" ht="30" hidden="1" customHeight="1" outlineLevel="1" x14ac:dyDescent="0.3">
      <c r="B148" s="198" t="s">
        <v>591</v>
      </c>
      <c r="C148" s="542" t="s">
        <v>592</v>
      </c>
      <c r="D148" s="549"/>
      <c r="E148" s="549"/>
      <c r="F148" s="171"/>
      <c r="G148" s="566"/>
      <c r="H148" s="567"/>
      <c r="I148" s="567"/>
      <c r="J148" s="568"/>
      <c r="K148" s="567"/>
      <c r="L148" s="567"/>
      <c r="M148" s="254"/>
      <c r="N148" s="76">
        <f t="shared" si="89"/>
        <v>0</v>
      </c>
      <c r="O148" s="77">
        <f>'Tabella-Z2'!I154</f>
        <v>0.22</v>
      </c>
      <c r="P148" s="254"/>
      <c r="Q148" s="76">
        <f t="shared" si="90"/>
        <v>0</v>
      </c>
      <c r="R148" s="77">
        <f>'Tabella-Z2'!I154</f>
        <v>0.22</v>
      </c>
      <c r="S148" s="568"/>
      <c r="T148" s="567"/>
      <c r="U148" s="567"/>
      <c r="V148" s="568"/>
      <c r="W148" s="567"/>
      <c r="X148" s="567"/>
      <c r="Y148" s="568"/>
      <c r="Z148" s="567"/>
      <c r="AA148" s="569"/>
      <c r="AB148" s="217"/>
    </row>
    <row r="149" spans="1:28" ht="30" hidden="1" customHeight="1" outlineLevel="1" x14ac:dyDescent="0.3">
      <c r="B149" s="198" t="s">
        <v>593</v>
      </c>
      <c r="C149" s="542" t="s">
        <v>594</v>
      </c>
      <c r="D149" s="549"/>
      <c r="E149" s="549"/>
      <c r="F149" s="171"/>
      <c r="G149" s="566"/>
      <c r="H149" s="567"/>
      <c r="I149" s="567"/>
      <c r="J149" s="568"/>
      <c r="K149" s="567"/>
      <c r="L149" s="567"/>
      <c r="M149" s="568"/>
      <c r="N149" s="567"/>
      <c r="O149" s="567"/>
      <c r="P149" s="568"/>
      <c r="Q149" s="567"/>
      <c r="R149" s="567"/>
      <c r="S149" s="254"/>
      <c r="T149" s="76">
        <f t="shared" ref="T149:T150" si="94">IF($F149="X",U149,IF(S149="X",U149,0))</f>
        <v>0</v>
      </c>
      <c r="U149" s="77">
        <f>'Tabella-Z2'!K155</f>
        <v>0.18</v>
      </c>
      <c r="V149" s="254"/>
      <c r="W149" s="76">
        <f t="shared" ref="W149:W150" si="95">IF($F149="X",X149,IF(V149="X",X149,0))</f>
        <v>0</v>
      </c>
      <c r="X149" s="77">
        <f>'Tabella-Z2'!K155</f>
        <v>0.18</v>
      </c>
      <c r="Y149" s="254"/>
      <c r="Z149" s="76">
        <f t="shared" ref="Z149:Z150" si="96">IF($F149="X",AA149,IF(Y149="X",AA149,0))</f>
        <v>0</v>
      </c>
      <c r="AA149" s="76">
        <f>'Tabella-Z2'!K155</f>
        <v>0.18</v>
      </c>
      <c r="AB149" s="217"/>
    </row>
    <row r="150" spans="1:28" ht="30" hidden="1" customHeight="1" outlineLevel="1" x14ac:dyDescent="0.3">
      <c r="B150" s="198" t="s">
        <v>595</v>
      </c>
      <c r="C150" s="542" t="s">
        <v>420</v>
      </c>
      <c r="D150" s="543"/>
      <c r="E150" s="543"/>
      <c r="F150" s="171"/>
      <c r="G150" s="251"/>
      <c r="H150" s="76">
        <f>IF($F150="X",I150,IF(G150="X",I150,0))</f>
        <v>0</v>
      </c>
      <c r="I150" s="77">
        <f>'Tabella-Z2'!H156</f>
        <v>0.03</v>
      </c>
      <c r="J150" s="254"/>
      <c r="K150" s="76">
        <f t="shared" ref="K150" si="97">IF($F150="X",L150,IF(J150="X",L150,0))</f>
        <v>0</v>
      </c>
      <c r="L150" s="77">
        <f>'Tabella-Z2'!H156</f>
        <v>0.03</v>
      </c>
      <c r="M150" s="254"/>
      <c r="N150" s="76">
        <f t="shared" ref="N150" si="98">IF($F150="X",O150,IF(M150="X",O150,0))</f>
        <v>0</v>
      </c>
      <c r="O150" s="77">
        <f>'Tabella-Z2'!I156</f>
        <v>0.03</v>
      </c>
      <c r="P150" s="254"/>
      <c r="Q150" s="76">
        <f t="shared" ref="Q150" si="99">IF($F150="X",R150,IF(P150="X",R150,0))</f>
        <v>0</v>
      </c>
      <c r="R150" s="77">
        <f>'Tabella-Z2'!I156</f>
        <v>0.03</v>
      </c>
      <c r="S150" s="254"/>
      <c r="T150" s="76">
        <f t="shared" si="94"/>
        <v>0</v>
      </c>
      <c r="U150" s="77">
        <f>'Tabella-Z2'!K156</f>
        <v>0.03</v>
      </c>
      <c r="V150" s="254"/>
      <c r="W150" s="76">
        <f t="shared" si="95"/>
        <v>0</v>
      </c>
      <c r="X150" s="77">
        <f>'Tabella-Z2'!K156</f>
        <v>0.03</v>
      </c>
      <c r="Y150" s="254"/>
      <c r="Z150" s="76">
        <f t="shared" si="96"/>
        <v>0</v>
      </c>
      <c r="AA150" s="76">
        <f>'Tabella-Z2'!K156</f>
        <v>0.03</v>
      </c>
      <c r="AB150" s="217"/>
    </row>
    <row r="151" spans="1:28" ht="15.75" hidden="1" customHeight="1" outlineLevel="1" x14ac:dyDescent="0.3">
      <c r="B151" s="509" t="s">
        <v>694</v>
      </c>
      <c r="C151" s="509"/>
      <c r="D151" s="509"/>
      <c r="E151" s="101" t="s">
        <v>2</v>
      </c>
      <c r="F151" s="101"/>
      <c r="G151" s="102"/>
      <c r="H151" s="102">
        <f>SUM(H146:H150)</f>
        <v>0</v>
      </c>
      <c r="I151" s="102">
        <f>H151</f>
        <v>0</v>
      </c>
      <c r="J151" s="102"/>
      <c r="K151" s="102">
        <f>SUM(K146:K150)</f>
        <v>0</v>
      </c>
      <c r="L151" s="102">
        <f>K151</f>
        <v>0</v>
      </c>
      <c r="M151" s="102"/>
      <c r="N151" s="102">
        <f>SUM(N146:N150)</f>
        <v>0</v>
      </c>
      <c r="O151" s="102">
        <f>N151</f>
        <v>0</v>
      </c>
      <c r="P151" s="102"/>
      <c r="Q151" s="102">
        <f>SUM(Q146:Q150)</f>
        <v>0</v>
      </c>
      <c r="R151" s="102">
        <f>Q151</f>
        <v>0</v>
      </c>
      <c r="S151" s="102"/>
      <c r="T151" s="102">
        <f>SUM(T146:T150)</f>
        <v>0</v>
      </c>
      <c r="U151" s="102">
        <f>T151</f>
        <v>0</v>
      </c>
      <c r="V151" s="102"/>
      <c r="W151" s="102">
        <f>SUM(W146:W150)</f>
        <v>0</v>
      </c>
      <c r="X151" s="102">
        <f>W151</f>
        <v>0</v>
      </c>
      <c r="Y151" s="102"/>
      <c r="Z151" s="102">
        <f>SUM(Z146:Z150)</f>
        <v>0</v>
      </c>
      <c r="AA151" s="318">
        <f>Z151</f>
        <v>0</v>
      </c>
      <c r="AB151" s="217"/>
    </row>
    <row r="152" spans="1:28" ht="12.75" hidden="1" customHeight="1" outlineLevel="1" thickBot="1" x14ac:dyDescent="0.35">
      <c r="B152" s="475" t="s">
        <v>7</v>
      </c>
      <c r="C152" s="475"/>
      <c r="D152" s="475"/>
      <c r="E152" s="112" t="s">
        <v>3</v>
      </c>
      <c r="F152" s="112"/>
      <c r="G152" s="469">
        <f>I151*G4*G5*G7</f>
        <v>0</v>
      </c>
      <c r="H152" s="470"/>
      <c r="I152" s="470"/>
      <c r="J152" s="469">
        <f>L151*J4*J5*J7</f>
        <v>0</v>
      </c>
      <c r="K152" s="470"/>
      <c r="L152" s="470"/>
      <c r="M152" s="469">
        <f>O151*M4*M5*M7</f>
        <v>0</v>
      </c>
      <c r="N152" s="470"/>
      <c r="O152" s="470"/>
      <c r="P152" s="469">
        <f>R151*P4*P5*P7</f>
        <v>0</v>
      </c>
      <c r="Q152" s="470"/>
      <c r="R152" s="470"/>
      <c r="S152" s="469">
        <f>U151*S4*S5*S7</f>
        <v>0</v>
      </c>
      <c r="T152" s="470"/>
      <c r="U152" s="470"/>
      <c r="V152" s="469">
        <f>X151*V4*V5*V7</f>
        <v>0</v>
      </c>
      <c r="W152" s="470"/>
      <c r="X152" s="470"/>
      <c r="Y152" s="469">
        <f>AA151*Y4*Y5*Y7</f>
        <v>0</v>
      </c>
      <c r="Z152" s="470"/>
      <c r="AA152" s="575"/>
      <c r="AB152" s="217"/>
    </row>
    <row r="153" spans="1:28" ht="26.25" hidden="1" customHeight="1" outlineLevel="1" thickBot="1" x14ac:dyDescent="0.35">
      <c r="A153" s="177"/>
      <c r="B153" s="471" t="s">
        <v>605</v>
      </c>
      <c r="C153" s="472"/>
      <c r="D153" s="472"/>
      <c r="E153" s="472"/>
      <c r="F153" s="473"/>
      <c r="G153" s="570">
        <f>SUM(G152:AA152)</f>
        <v>0</v>
      </c>
      <c r="H153" s="570"/>
      <c r="I153" s="570"/>
      <c r="J153" s="570"/>
      <c r="K153" s="570"/>
      <c r="L153" s="570"/>
      <c r="M153" s="570"/>
      <c r="N153" s="570"/>
      <c r="O153" s="570"/>
      <c r="P153" s="570"/>
      <c r="Q153" s="570"/>
      <c r="R153" s="570"/>
      <c r="S153" s="570"/>
      <c r="T153" s="570"/>
      <c r="U153" s="570"/>
      <c r="V153" s="570"/>
      <c r="W153" s="570"/>
      <c r="X153" s="570"/>
      <c r="Y153" s="570"/>
      <c r="Z153" s="570"/>
      <c r="AA153" s="571"/>
    </row>
    <row r="154" spans="1:28" ht="20.25" hidden="1" customHeight="1" x14ac:dyDescent="0.3">
      <c r="A154" s="177"/>
      <c r="B154" s="14"/>
      <c r="C154" s="14"/>
      <c r="D154" s="15"/>
      <c r="E154" s="16"/>
      <c r="F154" s="16"/>
      <c r="G154" s="17"/>
      <c r="H154" s="17"/>
      <c r="I154" s="17"/>
      <c r="J154" s="17"/>
      <c r="K154" s="17"/>
      <c r="L154" s="17"/>
      <c r="M154" s="17"/>
      <c r="N154" s="17"/>
      <c r="O154" s="17"/>
      <c r="P154" s="17"/>
      <c r="Q154" s="17"/>
      <c r="R154" s="17"/>
      <c r="S154" s="17"/>
      <c r="T154" s="17"/>
      <c r="U154" s="17"/>
      <c r="V154" s="17"/>
      <c r="W154" s="17"/>
      <c r="X154" s="17"/>
      <c r="Y154" s="17"/>
      <c r="Z154" s="17"/>
      <c r="AA154" s="17"/>
    </row>
    <row r="155" spans="1:28" ht="18" hidden="1" customHeight="1" outlineLevel="1" x14ac:dyDescent="0.3">
      <c r="A155" s="177"/>
      <c r="B155" s="98" t="s">
        <v>696</v>
      </c>
      <c r="C155" s="572" t="s">
        <v>695</v>
      </c>
      <c r="D155" s="551"/>
      <c r="E155" s="551"/>
      <c r="F155" s="551"/>
      <c r="G155" s="551"/>
      <c r="H155" s="551"/>
      <c r="I155" s="551"/>
      <c r="J155" s="551"/>
      <c r="K155" s="551"/>
      <c r="L155" s="551"/>
      <c r="M155" s="551"/>
      <c r="N155" s="551"/>
      <c r="O155" s="551"/>
      <c r="P155" s="551"/>
      <c r="Q155" s="551"/>
      <c r="R155" s="551"/>
      <c r="S155" s="551"/>
      <c r="T155" s="551"/>
      <c r="U155" s="551"/>
      <c r="V155" s="551"/>
      <c r="W155" s="551"/>
      <c r="X155" s="551"/>
      <c r="Y155" s="551"/>
      <c r="Z155" s="551"/>
      <c r="AA155" s="551"/>
    </row>
    <row r="156" spans="1:28" ht="60" hidden="1" customHeight="1" outlineLevel="1" x14ac:dyDescent="0.3">
      <c r="B156" s="198" t="s">
        <v>596</v>
      </c>
      <c r="C156" s="542" t="s">
        <v>597</v>
      </c>
      <c r="D156" s="549"/>
      <c r="E156" s="573"/>
      <c r="F156" s="212"/>
      <c r="G156" s="574"/>
      <c r="H156" s="567"/>
      <c r="I156" s="567"/>
      <c r="J156" s="568"/>
      <c r="K156" s="567"/>
      <c r="L156" s="567"/>
      <c r="M156" s="568"/>
      <c r="N156" s="567"/>
      <c r="O156" s="567"/>
      <c r="P156" s="568"/>
      <c r="Q156" s="567"/>
      <c r="R156" s="567"/>
      <c r="S156" s="568"/>
      <c r="T156" s="567"/>
      <c r="U156" s="567"/>
      <c r="V156" s="568"/>
      <c r="W156" s="567"/>
      <c r="X156" s="567"/>
      <c r="Y156" s="568"/>
      <c r="Z156" s="567"/>
      <c r="AA156" s="569"/>
      <c r="AB156" s="217"/>
    </row>
    <row r="157" spans="1:28" ht="60" hidden="1" customHeight="1" outlineLevel="1" x14ac:dyDescent="0.3">
      <c r="B157" s="198" t="s">
        <v>598</v>
      </c>
      <c r="C157" s="542" t="s">
        <v>599</v>
      </c>
      <c r="D157" s="549"/>
      <c r="E157" s="573"/>
      <c r="F157" s="213"/>
      <c r="G157" s="574"/>
      <c r="H157" s="567"/>
      <c r="I157" s="567"/>
      <c r="J157" s="568"/>
      <c r="K157" s="567"/>
      <c r="L157" s="567"/>
      <c r="M157" s="568"/>
      <c r="N157" s="567"/>
      <c r="O157" s="567"/>
      <c r="P157" s="568"/>
      <c r="Q157" s="567"/>
      <c r="R157" s="567"/>
      <c r="S157" s="568"/>
      <c r="T157" s="567"/>
      <c r="U157" s="567"/>
      <c r="V157" s="568"/>
      <c r="W157" s="567"/>
      <c r="X157" s="567"/>
      <c r="Y157" s="568"/>
      <c r="Z157" s="567"/>
      <c r="AA157" s="569"/>
      <c r="AB157" s="217"/>
    </row>
    <row r="158" spans="1:28" ht="15.75" hidden="1" customHeight="1" outlineLevel="1" x14ac:dyDescent="0.3">
      <c r="B158" s="509" t="s">
        <v>694</v>
      </c>
      <c r="C158" s="509"/>
      <c r="D158" s="509"/>
      <c r="E158" s="104" t="s">
        <v>2</v>
      </c>
      <c r="F158" s="105"/>
      <c r="G158" s="106"/>
      <c r="H158" s="102">
        <f>SUM(H156:H157)</f>
        <v>0</v>
      </c>
      <c r="I158" s="102">
        <f>H158</f>
        <v>0</v>
      </c>
      <c r="J158" s="102"/>
      <c r="K158" s="102">
        <f>SUM(K156:K157)</f>
        <v>0</v>
      </c>
      <c r="L158" s="102">
        <f>K158</f>
        <v>0</v>
      </c>
      <c r="M158" s="102"/>
      <c r="N158" s="102">
        <f>SUM(N156:N157)</f>
        <v>0</v>
      </c>
      <c r="O158" s="102">
        <f>N158</f>
        <v>0</v>
      </c>
      <c r="P158" s="102"/>
      <c r="Q158" s="102">
        <f>SUM(Q156:Q157)</f>
        <v>0</v>
      </c>
      <c r="R158" s="102">
        <f>Q158</f>
        <v>0</v>
      </c>
      <c r="S158" s="102"/>
      <c r="T158" s="102">
        <f>SUM(T156:T157)</f>
        <v>0</v>
      </c>
      <c r="U158" s="102">
        <f>T158</f>
        <v>0</v>
      </c>
      <c r="V158" s="102"/>
      <c r="W158" s="102">
        <f>SUM(W156:W157)</f>
        <v>0</v>
      </c>
      <c r="X158" s="102">
        <f>W158</f>
        <v>0</v>
      </c>
      <c r="Y158" s="102"/>
      <c r="Z158" s="102">
        <f>SUM(Z156:Z157)</f>
        <v>0</v>
      </c>
      <c r="AA158" s="318">
        <f>Z158</f>
        <v>0</v>
      </c>
      <c r="AB158" s="217"/>
    </row>
    <row r="159" spans="1:28" ht="12.75" hidden="1" customHeight="1" outlineLevel="1" thickBot="1" x14ac:dyDescent="0.35">
      <c r="B159" s="475" t="s">
        <v>7</v>
      </c>
      <c r="C159" s="475"/>
      <c r="D159" s="475"/>
      <c r="E159" s="113" t="s">
        <v>3</v>
      </c>
      <c r="F159" s="114"/>
      <c r="G159" s="576">
        <f>I158*G4*G5*G7</f>
        <v>0</v>
      </c>
      <c r="H159" s="577"/>
      <c r="I159" s="578"/>
      <c r="J159" s="576">
        <f>L158*J4*J5*J7</f>
        <v>0</v>
      </c>
      <c r="K159" s="577"/>
      <c r="L159" s="578"/>
      <c r="M159" s="576">
        <f>O158*M4*M5*M7</f>
        <v>0</v>
      </c>
      <c r="N159" s="577"/>
      <c r="O159" s="578"/>
      <c r="P159" s="576">
        <f>R158*P4*P5*P7</f>
        <v>0</v>
      </c>
      <c r="Q159" s="577"/>
      <c r="R159" s="578"/>
      <c r="S159" s="576">
        <f>U158*S4*S5*S7</f>
        <v>0</v>
      </c>
      <c r="T159" s="577"/>
      <c r="U159" s="578"/>
      <c r="V159" s="576">
        <f>X158*V4*V5*V7</f>
        <v>0</v>
      </c>
      <c r="W159" s="577"/>
      <c r="X159" s="578"/>
      <c r="Y159" s="576">
        <f>AA158*Y4*Y5*Y7</f>
        <v>0</v>
      </c>
      <c r="Z159" s="577"/>
      <c r="AA159" s="577"/>
      <c r="AB159" s="217"/>
    </row>
    <row r="160" spans="1:28" ht="26.25" hidden="1" customHeight="1" outlineLevel="1" thickBot="1" x14ac:dyDescent="0.35">
      <c r="A160" s="177"/>
      <c r="B160" s="564" t="s">
        <v>605</v>
      </c>
      <c r="C160" s="565"/>
      <c r="D160" s="565"/>
      <c r="E160" s="565"/>
      <c r="F160" s="565"/>
      <c r="G160" s="570">
        <f>SUM(G159:AA159)</f>
        <v>0</v>
      </c>
      <c r="H160" s="570"/>
      <c r="I160" s="570"/>
      <c r="J160" s="570"/>
      <c r="K160" s="570"/>
      <c r="L160" s="570"/>
      <c r="M160" s="570"/>
      <c r="N160" s="570"/>
      <c r="O160" s="570"/>
      <c r="P160" s="570"/>
      <c r="Q160" s="570"/>
      <c r="R160" s="570"/>
      <c r="S160" s="570"/>
      <c r="T160" s="570"/>
      <c r="U160" s="570"/>
      <c r="V160" s="570"/>
      <c r="W160" s="570"/>
      <c r="X160" s="570"/>
      <c r="Y160" s="570"/>
      <c r="Z160" s="570"/>
      <c r="AA160" s="571"/>
    </row>
    <row r="161" spans="1:27" ht="42" customHeight="1" collapsed="1" x14ac:dyDescent="0.3">
      <c r="A161" s="168"/>
      <c r="B161" s="107"/>
      <c r="C161" s="107"/>
      <c r="D161" s="107"/>
      <c r="E161" s="108"/>
      <c r="F161" s="30"/>
      <c r="G161" s="30"/>
      <c r="H161" s="30"/>
      <c r="I161" s="30"/>
      <c r="J161" s="30"/>
      <c r="K161" s="30"/>
      <c r="L161" s="30"/>
      <c r="M161" s="30"/>
      <c r="N161" s="30"/>
      <c r="O161" s="30"/>
      <c r="P161" s="30"/>
      <c r="Q161" s="30"/>
      <c r="R161" s="30"/>
      <c r="S161" s="30"/>
      <c r="T161" s="30"/>
      <c r="U161" s="30"/>
      <c r="V161" s="30"/>
      <c r="W161" s="30"/>
      <c r="X161" s="30"/>
      <c r="Y161" s="30"/>
      <c r="Z161" s="30"/>
      <c r="AA161" s="30"/>
    </row>
    <row r="162" spans="1:27" ht="15.9" customHeight="1" x14ac:dyDescent="0.3">
      <c r="A162" s="168"/>
      <c r="B162" s="579" t="s">
        <v>697</v>
      </c>
      <c r="C162" s="580"/>
      <c r="D162" s="580"/>
      <c r="E162" s="580"/>
      <c r="F162" s="580"/>
      <c r="G162" s="600">
        <f>G26</f>
        <v>0</v>
      </c>
      <c r="H162" s="600"/>
      <c r="I162" s="600"/>
      <c r="J162" s="600"/>
      <c r="K162" s="600"/>
      <c r="L162" s="600"/>
      <c r="M162" s="600"/>
      <c r="N162" s="600"/>
      <c r="O162" s="600"/>
      <c r="P162" s="600"/>
      <c r="Q162" s="600"/>
      <c r="R162" s="600"/>
      <c r="S162" s="600"/>
      <c r="T162" s="600"/>
      <c r="U162" s="600"/>
      <c r="V162" s="600"/>
      <c r="W162" s="600"/>
      <c r="X162" s="600"/>
      <c r="Y162" s="600"/>
      <c r="Z162" s="600"/>
      <c r="AA162" s="601"/>
    </row>
    <row r="163" spans="1:27" ht="15.9" customHeight="1" x14ac:dyDescent="0.3">
      <c r="A163" s="214"/>
      <c r="B163" s="592" t="s">
        <v>600</v>
      </c>
      <c r="C163" s="593"/>
      <c r="D163" s="593"/>
      <c r="E163" s="593"/>
      <c r="F163" s="593"/>
      <c r="G163" s="587">
        <f>G60</f>
        <v>4316.8512352428379</v>
      </c>
      <c r="H163" s="587"/>
      <c r="I163" s="587"/>
      <c r="J163" s="587"/>
      <c r="K163" s="587"/>
      <c r="L163" s="587"/>
      <c r="M163" s="587"/>
      <c r="N163" s="587"/>
      <c r="O163" s="587"/>
      <c r="P163" s="587"/>
      <c r="Q163" s="587"/>
      <c r="R163" s="587"/>
      <c r="S163" s="587"/>
      <c r="T163" s="587"/>
      <c r="U163" s="587"/>
      <c r="V163" s="587"/>
      <c r="W163" s="587"/>
      <c r="X163" s="587"/>
      <c r="Y163" s="587"/>
      <c r="Z163" s="587"/>
      <c r="AA163" s="588"/>
    </row>
    <row r="164" spans="1:27" ht="15.9" customHeight="1" x14ac:dyDescent="0.3">
      <c r="A164" s="214"/>
      <c r="B164" s="592" t="s">
        <v>601</v>
      </c>
      <c r="C164" s="593"/>
      <c r="D164" s="593"/>
      <c r="E164" s="593"/>
      <c r="F164" s="593"/>
      <c r="G164" s="587">
        <f>G101</f>
        <v>6937.9967672422063</v>
      </c>
      <c r="H164" s="587"/>
      <c r="I164" s="587"/>
      <c r="J164" s="587"/>
      <c r="K164" s="587"/>
      <c r="L164" s="587"/>
      <c r="M164" s="587"/>
      <c r="N164" s="587"/>
      <c r="O164" s="587"/>
      <c r="P164" s="587"/>
      <c r="Q164" s="587"/>
      <c r="R164" s="587"/>
      <c r="S164" s="587"/>
      <c r="T164" s="587"/>
      <c r="U164" s="587"/>
      <c r="V164" s="587"/>
      <c r="W164" s="587"/>
      <c r="X164" s="587"/>
      <c r="Y164" s="587"/>
      <c r="Z164" s="587"/>
      <c r="AA164" s="588"/>
    </row>
    <row r="165" spans="1:27" ht="15.9" customHeight="1" x14ac:dyDescent="0.3">
      <c r="A165" s="168"/>
      <c r="B165" s="594" t="s">
        <v>602</v>
      </c>
      <c r="C165" s="595"/>
      <c r="D165" s="595"/>
      <c r="E165" s="595"/>
      <c r="F165" s="595"/>
      <c r="G165" s="589">
        <f>G117</f>
        <v>0</v>
      </c>
      <c r="H165" s="589"/>
      <c r="I165" s="589"/>
      <c r="J165" s="589"/>
      <c r="K165" s="589"/>
      <c r="L165" s="589"/>
      <c r="M165" s="590"/>
      <c r="N165" s="590"/>
      <c r="O165" s="590"/>
      <c r="P165" s="590"/>
      <c r="Q165" s="590"/>
      <c r="R165" s="590"/>
      <c r="S165" s="590"/>
      <c r="T165" s="590"/>
      <c r="U165" s="590"/>
      <c r="V165" s="590"/>
      <c r="W165" s="590"/>
      <c r="X165" s="590"/>
      <c r="Y165" s="590"/>
      <c r="Z165" s="590"/>
      <c r="AA165" s="591"/>
    </row>
    <row r="166" spans="1:27" ht="20.100000000000001" customHeight="1" x14ac:dyDescent="0.3">
      <c r="A166" s="168"/>
      <c r="B166" s="596" t="s">
        <v>669</v>
      </c>
      <c r="C166" s="583"/>
      <c r="D166" s="583"/>
      <c r="E166" s="583"/>
      <c r="F166" s="597"/>
      <c r="G166" s="581">
        <f>SUM(G162:AA165)</f>
        <v>11254.848002485043</v>
      </c>
      <c r="H166" s="582"/>
      <c r="I166" s="582"/>
      <c r="J166" s="582"/>
      <c r="K166" s="582"/>
      <c r="L166" s="582"/>
      <c r="M166" s="583"/>
      <c r="N166" s="583"/>
      <c r="O166" s="583"/>
      <c r="P166" s="583"/>
      <c r="Q166" s="583"/>
      <c r="R166" s="583"/>
      <c r="S166" s="583"/>
      <c r="T166" s="583"/>
      <c r="U166" s="583"/>
      <c r="V166" s="583"/>
      <c r="W166" s="583"/>
      <c r="X166" s="583"/>
      <c r="Y166" s="583"/>
      <c r="Z166" s="583"/>
      <c r="AA166" s="583"/>
    </row>
    <row r="167" spans="1:27" ht="20.100000000000001" customHeight="1" x14ac:dyDescent="0.3">
      <c r="A167" s="168"/>
      <c r="B167" s="598" t="s">
        <v>606</v>
      </c>
      <c r="C167" s="586"/>
      <c r="D167" s="586"/>
      <c r="E167" s="586"/>
      <c r="F167" s="599"/>
      <c r="G167" s="584">
        <f>G143</f>
        <v>0</v>
      </c>
      <c r="H167" s="585"/>
      <c r="I167" s="585"/>
      <c r="J167" s="585"/>
      <c r="K167" s="585"/>
      <c r="L167" s="585"/>
      <c r="M167" s="586"/>
      <c r="N167" s="586"/>
      <c r="O167" s="586"/>
      <c r="P167" s="586"/>
      <c r="Q167" s="586"/>
      <c r="R167" s="586"/>
      <c r="S167" s="586"/>
      <c r="T167" s="586"/>
      <c r="U167" s="586"/>
      <c r="V167" s="586"/>
      <c r="W167" s="586"/>
      <c r="X167" s="586"/>
      <c r="Y167" s="586"/>
      <c r="Z167" s="586"/>
      <c r="AA167" s="586"/>
    </row>
    <row r="168" spans="1:27" ht="20.100000000000001" customHeight="1" x14ac:dyDescent="0.3">
      <c r="A168" s="168"/>
      <c r="B168" s="598" t="s">
        <v>607</v>
      </c>
      <c r="C168" s="586"/>
      <c r="D168" s="586"/>
      <c r="E168" s="586"/>
      <c r="F168" s="599"/>
      <c r="G168" s="584">
        <f>G153</f>
        <v>0</v>
      </c>
      <c r="H168" s="585"/>
      <c r="I168" s="585"/>
      <c r="J168" s="585"/>
      <c r="K168" s="585"/>
      <c r="L168" s="585"/>
      <c r="M168" s="586"/>
      <c r="N168" s="586"/>
      <c r="O168" s="586"/>
      <c r="P168" s="586"/>
      <c r="Q168" s="586"/>
      <c r="R168" s="586"/>
      <c r="S168" s="586"/>
      <c r="T168" s="586"/>
      <c r="U168" s="586"/>
      <c r="V168" s="586"/>
      <c r="W168" s="586"/>
      <c r="X168" s="586"/>
      <c r="Y168" s="586"/>
      <c r="Z168" s="586"/>
      <c r="AA168" s="586"/>
    </row>
    <row r="169" spans="1:27" ht="20.100000000000001" customHeight="1" x14ac:dyDescent="0.3">
      <c r="A169" s="168"/>
      <c r="B169" s="621" t="s">
        <v>608</v>
      </c>
      <c r="C169" s="616"/>
      <c r="D169" s="616"/>
      <c r="E169" s="616"/>
      <c r="F169" s="622"/>
      <c r="G169" s="614">
        <f>G160</f>
        <v>0</v>
      </c>
      <c r="H169" s="615"/>
      <c r="I169" s="615"/>
      <c r="J169" s="615"/>
      <c r="K169" s="615"/>
      <c r="L169" s="615"/>
      <c r="M169" s="616"/>
      <c r="N169" s="616"/>
      <c r="O169" s="616"/>
      <c r="P169" s="616"/>
      <c r="Q169" s="616"/>
      <c r="R169" s="616"/>
      <c r="S169" s="616"/>
      <c r="T169" s="616"/>
      <c r="U169" s="616"/>
      <c r="V169" s="616"/>
      <c r="W169" s="616"/>
      <c r="X169" s="616"/>
      <c r="Y169" s="616"/>
      <c r="Z169" s="616"/>
      <c r="AA169" s="616"/>
    </row>
    <row r="170" spans="1:27" ht="9.9" customHeight="1" thickBot="1" x14ac:dyDescent="0.35">
      <c r="A170" s="168"/>
      <c r="B170" s="115"/>
      <c r="C170" s="115"/>
      <c r="D170" s="115"/>
      <c r="E170" s="115"/>
      <c r="F170" s="115"/>
      <c r="G170" s="22"/>
      <c r="H170" s="22"/>
      <c r="I170" s="22"/>
      <c r="J170" s="22"/>
      <c r="K170" s="22"/>
      <c r="L170" s="22"/>
      <c r="M170" s="111"/>
      <c r="N170" s="111"/>
      <c r="O170" s="111"/>
      <c r="P170" s="111"/>
      <c r="Q170" s="111"/>
      <c r="R170" s="111"/>
      <c r="S170" s="111"/>
      <c r="T170" s="111"/>
      <c r="U170" s="111"/>
      <c r="V170" s="111"/>
      <c r="W170" s="111"/>
      <c r="X170" s="111"/>
      <c r="Y170" s="111"/>
      <c r="Z170" s="111"/>
      <c r="AA170" s="111"/>
    </row>
    <row r="171" spans="1:27" ht="20.100000000000001" customHeight="1" thickBot="1" x14ac:dyDescent="0.35">
      <c r="A171" s="168"/>
      <c r="B171" s="623" t="s">
        <v>670</v>
      </c>
      <c r="C171" s="618"/>
      <c r="D171" s="618"/>
      <c r="E171" s="618"/>
      <c r="F171" s="618"/>
      <c r="G171" s="617">
        <f>SUM(G166:AA169)</f>
        <v>11254.848002485043</v>
      </c>
      <c r="H171" s="617"/>
      <c r="I171" s="617"/>
      <c r="J171" s="617"/>
      <c r="K171" s="617"/>
      <c r="L171" s="617"/>
      <c r="M171" s="618"/>
      <c r="N171" s="618"/>
      <c r="O171" s="618"/>
      <c r="P171" s="618"/>
      <c r="Q171" s="618"/>
      <c r="R171" s="618"/>
      <c r="S171" s="618"/>
      <c r="T171" s="618"/>
      <c r="U171" s="618"/>
      <c r="V171" s="618"/>
      <c r="W171" s="618"/>
      <c r="X171" s="618"/>
      <c r="Y171" s="618"/>
      <c r="Z171" s="618"/>
      <c r="AA171" s="618"/>
    </row>
    <row r="172" spans="1:27" ht="9.9" customHeight="1" thickBot="1" x14ac:dyDescent="0.35">
      <c r="A172" s="168"/>
      <c r="B172" s="111"/>
      <c r="C172" s="111"/>
      <c r="D172" s="111"/>
      <c r="E172" s="111"/>
      <c r="F172" s="111"/>
      <c r="G172" s="22"/>
      <c r="H172" s="22"/>
      <c r="I172" s="22"/>
      <c r="J172" s="22"/>
      <c r="K172" s="22"/>
      <c r="L172" s="22"/>
      <c r="M172" s="111"/>
      <c r="N172" s="111"/>
      <c r="O172" s="111"/>
      <c r="P172" s="111"/>
      <c r="Q172" s="111"/>
      <c r="R172" s="111"/>
      <c r="S172" s="111"/>
      <c r="T172" s="111"/>
      <c r="U172" s="111"/>
      <c r="V172" s="111"/>
      <c r="W172" s="111"/>
      <c r="X172" s="111"/>
      <c r="Y172" s="111"/>
      <c r="Z172" s="111"/>
      <c r="AA172" s="111"/>
    </row>
    <row r="173" spans="1:27" ht="20.100000000000001" customHeight="1" thickBot="1" x14ac:dyDescent="0.35">
      <c r="A173" s="168"/>
      <c r="B173" s="602" t="s">
        <v>671</v>
      </c>
      <c r="C173" s="603"/>
      <c r="D173" s="604"/>
      <c r="E173" s="619">
        <f>IF(SUM(G4:AA4)&lt;1000000,0.25,IF(SUM(G4:AA4)&gt;25000000,0.1,0.25-((SUM(G4:AA4)-1000000)*(0.15/24000000))))</f>
        <v>0.24404269908125001</v>
      </c>
      <c r="F173" s="620"/>
      <c r="G173" s="607">
        <f>E173*G171</f>
        <v>2746.6634842756653</v>
      </c>
      <c r="H173" s="607"/>
      <c r="I173" s="607"/>
      <c r="J173" s="607"/>
      <c r="K173" s="607"/>
      <c r="L173" s="607"/>
      <c r="M173" s="607"/>
      <c r="N173" s="607"/>
      <c r="O173" s="607"/>
      <c r="P173" s="607"/>
      <c r="Q173" s="607"/>
      <c r="R173" s="607"/>
      <c r="S173" s="607"/>
      <c r="T173" s="607"/>
      <c r="U173" s="607"/>
      <c r="V173" s="607"/>
      <c r="W173" s="607"/>
      <c r="X173" s="607"/>
      <c r="Y173" s="607"/>
      <c r="Z173" s="607"/>
      <c r="AA173" s="608"/>
    </row>
    <row r="174" spans="1:27" ht="13.5" customHeight="1" thickBot="1" x14ac:dyDescent="0.35">
      <c r="A174" s="168"/>
      <c r="B174" s="314"/>
      <c r="C174" s="315"/>
      <c r="D174" s="315"/>
      <c r="E174" s="316"/>
      <c r="F174" s="317"/>
      <c r="G174" s="241"/>
      <c r="H174" s="241"/>
      <c r="I174" s="241"/>
      <c r="J174" s="241"/>
      <c r="K174" s="241"/>
      <c r="L174" s="241"/>
      <c r="M174" s="241"/>
      <c r="N174" s="241"/>
      <c r="O174" s="241"/>
      <c r="P174" s="241"/>
      <c r="Q174" s="241"/>
      <c r="R174" s="241"/>
      <c r="S174" s="241"/>
      <c r="T174" s="241"/>
      <c r="U174" s="241"/>
      <c r="V174" s="241"/>
      <c r="W174" s="241"/>
      <c r="X174" s="241"/>
      <c r="Y174" s="241"/>
      <c r="Z174" s="241"/>
      <c r="AA174" s="241"/>
    </row>
    <row r="175" spans="1:27" ht="20.100000000000001" customHeight="1" thickBot="1" x14ac:dyDescent="0.35">
      <c r="A175" s="168"/>
      <c r="B175" s="602" t="s">
        <v>698</v>
      </c>
      <c r="C175" s="603"/>
      <c r="D175" s="604"/>
      <c r="E175" s="605">
        <v>0</v>
      </c>
      <c r="F175" s="606">
        <v>0.25</v>
      </c>
      <c r="G175" s="607">
        <f>-E175*G171</f>
        <v>0</v>
      </c>
      <c r="H175" s="607"/>
      <c r="I175" s="607"/>
      <c r="J175" s="607"/>
      <c r="K175" s="607"/>
      <c r="L175" s="607"/>
      <c r="M175" s="607"/>
      <c r="N175" s="607"/>
      <c r="O175" s="607"/>
      <c r="P175" s="607"/>
      <c r="Q175" s="607"/>
      <c r="R175" s="607"/>
      <c r="S175" s="607"/>
      <c r="T175" s="607"/>
      <c r="U175" s="607"/>
      <c r="V175" s="607"/>
      <c r="W175" s="607"/>
      <c r="X175" s="607"/>
      <c r="Y175" s="607"/>
      <c r="Z175" s="607"/>
      <c r="AA175" s="608"/>
    </row>
    <row r="176" spans="1:27" ht="9.9" customHeight="1" thickBot="1" x14ac:dyDescent="0.35">
      <c r="A176" s="168"/>
      <c r="B176" s="23"/>
      <c r="C176" s="23"/>
      <c r="D176" s="23"/>
      <c r="E176" s="24"/>
      <c r="F176" s="25"/>
      <c r="G176" s="25"/>
      <c r="H176" s="25"/>
      <c r="I176" s="25"/>
      <c r="J176" s="25"/>
      <c r="K176" s="25"/>
      <c r="L176" s="25"/>
      <c r="M176" s="25"/>
      <c r="N176" s="25"/>
      <c r="O176" s="25"/>
      <c r="P176" s="25"/>
      <c r="Q176" s="25"/>
      <c r="R176" s="25"/>
      <c r="S176" s="25"/>
      <c r="T176" s="25"/>
      <c r="U176" s="25"/>
      <c r="V176" s="25"/>
      <c r="W176" s="25"/>
      <c r="X176" s="25"/>
      <c r="Y176" s="25"/>
      <c r="Z176" s="25"/>
      <c r="AA176" s="25"/>
    </row>
    <row r="177" spans="1:27" ht="20.100000000000001" customHeight="1" thickBot="1" x14ac:dyDescent="0.35">
      <c r="A177" s="168"/>
      <c r="B177" s="624" t="s">
        <v>701</v>
      </c>
      <c r="C177" s="625"/>
      <c r="D177" s="625"/>
      <c r="E177" s="625"/>
      <c r="F177" s="625"/>
      <c r="G177" s="626">
        <f>G171+G173+G175</f>
        <v>14001.511486760708</v>
      </c>
      <c r="H177" s="626"/>
      <c r="I177" s="626"/>
      <c r="J177" s="626"/>
      <c r="K177" s="626"/>
      <c r="L177" s="626"/>
      <c r="M177" s="627"/>
      <c r="N177" s="627"/>
      <c r="O177" s="627"/>
      <c r="P177" s="627"/>
      <c r="Q177" s="627"/>
      <c r="R177" s="627"/>
      <c r="S177" s="627"/>
      <c r="T177" s="627"/>
      <c r="U177" s="627"/>
      <c r="V177" s="627"/>
      <c r="W177" s="627"/>
      <c r="X177" s="627"/>
      <c r="Y177" s="627"/>
      <c r="Z177" s="627"/>
      <c r="AA177" s="628"/>
    </row>
    <row r="178" spans="1:27" ht="15" customHeight="1" x14ac:dyDescent="0.3">
      <c r="A178" s="168"/>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row>
    <row r="179" spans="1:27" ht="15" customHeight="1" x14ac:dyDescent="0.3">
      <c r="A179" s="168"/>
      <c r="B179" s="383" t="s">
        <v>672</v>
      </c>
      <c r="C179" s="215"/>
      <c r="D179" s="215"/>
      <c r="E179" s="215"/>
      <c r="F179" s="215"/>
      <c r="G179" s="215"/>
      <c r="H179" s="215"/>
      <c r="I179" s="215"/>
      <c r="J179" s="215"/>
      <c r="K179" s="215"/>
      <c r="L179" s="215"/>
      <c r="M179" s="215"/>
      <c r="N179" s="215"/>
      <c r="O179" s="215"/>
      <c r="P179" s="215"/>
      <c r="Q179" s="215"/>
      <c r="R179" s="215"/>
      <c r="S179" s="215"/>
      <c r="T179" s="215"/>
      <c r="U179" s="215"/>
      <c r="V179" s="215"/>
      <c r="W179" s="215"/>
      <c r="X179" s="215"/>
      <c r="Y179" s="215"/>
      <c r="Z179" s="215"/>
      <c r="AA179" s="215"/>
    </row>
    <row r="180" spans="1:27" ht="15" customHeight="1" x14ac:dyDescent="0.3">
      <c r="A180" s="168"/>
      <c r="B180" s="396" t="s">
        <v>751</v>
      </c>
      <c r="C180" s="215"/>
      <c r="D180" s="215"/>
      <c r="E180" s="215"/>
      <c r="F180" s="215"/>
      <c r="G180" s="215"/>
      <c r="H180" s="215"/>
      <c r="I180" s="215"/>
      <c r="J180" s="215"/>
      <c r="K180" s="215"/>
      <c r="L180" s="215"/>
      <c r="M180" s="215"/>
      <c r="N180" s="215"/>
      <c r="O180" s="215"/>
      <c r="P180" s="215"/>
      <c r="Q180" s="215"/>
      <c r="R180" s="215"/>
      <c r="S180" s="215"/>
      <c r="T180" s="215"/>
      <c r="U180" s="215"/>
      <c r="V180" s="215"/>
      <c r="W180" s="215"/>
      <c r="X180" s="215"/>
      <c r="Y180" s="215"/>
      <c r="Z180" s="215"/>
      <c r="AA180" s="215"/>
    </row>
    <row r="181" spans="1:27" x14ac:dyDescent="0.3">
      <c r="B181" s="216" t="s">
        <v>747</v>
      </c>
    </row>
    <row r="182" spans="1:27" x14ac:dyDescent="0.3">
      <c r="B182" s="216" t="s">
        <v>673</v>
      </c>
    </row>
    <row r="183" spans="1:27" x14ac:dyDescent="0.3">
      <c r="B183" s="216" t="s">
        <v>710</v>
      </c>
    </row>
    <row r="184" spans="1:27" x14ac:dyDescent="0.3">
      <c r="B184" s="216" t="s">
        <v>748</v>
      </c>
    </row>
    <row r="188" spans="1:27" hidden="1" x14ac:dyDescent="0.3">
      <c r="H188" s="262" t="s">
        <v>723</v>
      </c>
      <c r="I188" s="235"/>
      <c r="J188" s="235"/>
      <c r="K188" s="235"/>
      <c r="L188" s="235"/>
      <c r="M188" s="235"/>
      <c r="N188" s="235"/>
      <c r="O188" s="235"/>
      <c r="P188" s="235"/>
      <c r="Q188" s="235"/>
      <c r="R188" s="235"/>
      <c r="S188" s="235"/>
      <c r="T188" s="235"/>
      <c r="U188" s="235"/>
      <c r="V188" s="235"/>
      <c r="W188" s="235"/>
      <c r="X188" s="235"/>
      <c r="Y188" s="235"/>
      <c r="Z188" s="235"/>
      <c r="AA188" s="235"/>
    </row>
    <row r="189" spans="1:27" hidden="1" x14ac:dyDescent="0.3">
      <c r="H189" s="268">
        <f>IF($G$4&gt;$E39,$E39*H39,$G$4*H39)</f>
        <v>0</v>
      </c>
      <c r="I189" s="269"/>
      <c r="J189" s="269"/>
      <c r="K189" s="270">
        <f>IF($J$4&gt;$E39,$E39*K39,$J$4*K39)</f>
        <v>9750</v>
      </c>
      <c r="L189" s="269"/>
      <c r="M189" s="269"/>
      <c r="N189" s="270">
        <f>IF($M$4&gt;$E39,$E39*N39,$M$4*N39)</f>
        <v>9750</v>
      </c>
      <c r="O189" s="269"/>
      <c r="P189" s="269"/>
      <c r="Q189" s="270">
        <f>IF($P$4&gt;$E39,$E39*Q39,$P$4*Q39)</f>
        <v>9750</v>
      </c>
      <c r="R189" s="269"/>
      <c r="S189" s="269"/>
      <c r="T189" s="270">
        <f>IF($S$4&gt;$E39,$E39*T39,$S$4*T39)</f>
        <v>0</v>
      </c>
      <c r="U189" s="271"/>
      <c r="V189" s="272"/>
      <c r="W189" s="270">
        <f>IF($V$4&gt;$E39,$E39*W39,$V$4*W39)</f>
        <v>7488</v>
      </c>
      <c r="X189" s="272"/>
      <c r="Y189" s="272"/>
      <c r="Z189" s="273">
        <f>IF($Y$4&gt;$E39,$E39*Z39,$Y$4*Z39)</f>
        <v>3816</v>
      </c>
      <c r="AA189" s="235"/>
    </row>
    <row r="190" spans="1:27" hidden="1" x14ac:dyDescent="0.3">
      <c r="H190" s="274">
        <f>IF($G$4&gt;$E40,($E40-$E39)*H40,IF($G$4&lt;$E39,0,($G$4-$E39)*H40))</f>
        <v>0</v>
      </c>
      <c r="I190" s="275"/>
      <c r="J190" s="275"/>
      <c r="K190" s="276">
        <f>IF($J$4&gt;$E40,($E40-$E39)*K40,IF($J$4&lt;$E39,0,($J$4-$E39)*K40))</f>
        <v>1820</v>
      </c>
      <c r="L190" s="275"/>
      <c r="M190" s="275"/>
      <c r="N190" s="276">
        <f>IF($M$4&gt;$E40,($E40-$E39)*N40,IF($M$4&lt;$E39,0,($M$4-$E39)*N40))</f>
        <v>2500</v>
      </c>
      <c r="O190" s="275"/>
      <c r="P190" s="275"/>
      <c r="Q190" s="276">
        <f>IF($P$4&gt;$E40,($E40-$E39)*Q40,IF($P$4&lt;$E39,0,($P$4-$E39)*Q40))</f>
        <v>2500</v>
      </c>
      <c r="R190" s="275"/>
      <c r="S190" s="275"/>
      <c r="T190" s="276">
        <f>IF($S$4&gt;$E40,($E40-$E39)*T40,IF($S$4&lt;$E39,0,($S$4-$E39)*T40))</f>
        <v>0</v>
      </c>
      <c r="U190" s="277"/>
      <c r="V190" s="278"/>
      <c r="W190" s="276">
        <f>IF($V$4&gt;$E40,($E40-$E39)*W40,IF($V$4&lt;$E39,0,($V$4-$E39)*W40))</f>
        <v>0</v>
      </c>
      <c r="X190" s="278"/>
      <c r="Y190" s="278"/>
      <c r="Z190" s="279">
        <f>IF($Y$4&gt;$E40,($E40-$E39)*Z40,IF($Y$4&lt;$E39,0,($Y$4-$E39)*Z40))</f>
        <v>0</v>
      </c>
      <c r="AA190" s="235"/>
    </row>
    <row r="191" spans="1:27" hidden="1" x14ac:dyDescent="0.3">
      <c r="H191" s="274">
        <f>IF($G$4&gt;$E41,($E41-$E40)*H41,IF($G$4&lt;$E40,0,($G$4-$E40)*H41))</f>
        <v>0</v>
      </c>
      <c r="I191" s="275"/>
      <c r="J191" s="275"/>
      <c r="K191" s="276">
        <f>IF($J$4&gt;$E41,($E41-$E40)*K41,IF($J$4&lt;$E40,0,($J$4-$E40)*K41))</f>
        <v>0</v>
      </c>
      <c r="L191" s="275"/>
      <c r="M191" s="275"/>
      <c r="N191" s="276">
        <f>IF($M$4&gt;$E41,($E41-$E40)*N41,IF($M$4&lt;$E40,0,($M$4-$E40)*N41))</f>
        <v>1300</v>
      </c>
      <c r="O191" s="275"/>
      <c r="P191" s="275"/>
      <c r="Q191" s="276">
        <f>IF($P$4&gt;$E41,($E41-$E40)*Q41,IF($P$4&lt;$E40,0,($P$4-$E40)*Q41))</f>
        <v>2043.1859109999998</v>
      </c>
      <c r="R191" s="275"/>
      <c r="S191" s="275"/>
      <c r="T191" s="276">
        <f>IF($S$4&gt;$E41,($E41-$E40)*T41,IF($S$4&lt;$E40,0,($S$4-$E40)*T41))</f>
        <v>0</v>
      </c>
      <c r="U191" s="277"/>
      <c r="V191" s="278"/>
      <c r="W191" s="276">
        <f>IF($V$4&gt;$E41,($E41-$E40)*W41,IF($V$4&lt;$E40,0,($V$4-$E40)*W41))</f>
        <v>0</v>
      </c>
      <c r="X191" s="278"/>
      <c r="Y191" s="278"/>
      <c r="Z191" s="279">
        <f>IF($Y$4&gt;$E41,($E41-$E40)*Z41,IF($Y$4&lt;$E40,0,($Y$4-$E40)*Z41))</f>
        <v>0</v>
      </c>
      <c r="AA191" s="235"/>
    </row>
    <row r="192" spans="1:27" hidden="1" x14ac:dyDescent="0.3">
      <c r="H192" s="274">
        <f>IF($G$4&gt;$E42,($E42-$E41)*H42,IF($G$4&lt;$E41,0,($G$4-$E41)*H42))</f>
        <v>0</v>
      </c>
      <c r="I192" s="275"/>
      <c r="J192" s="275"/>
      <c r="K192" s="276">
        <f>IF($J$4&gt;$E42,($E42-$E41)*K42,IF($J$4&lt;$E41,0,($J$4-$E41)*K42))</f>
        <v>0</v>
      </c>
      <c r="L192" s="275"/>
      <c r="M192" s="275"/>
      <c r="N192" s="276">
        <f>IF($M$4&gt;$E42,($E42-$E41)*N42,IF($M$4&lt;$E41,0,($M$4-$E41)*N42))</f>
        <v>0</v>
      </c>
      <c r="O192" s="275"/>
      <c r="P192" s="275"/>
      <c r="Q192" s="276">
        <f>IF($P$4&gt;$E42,($E42-$E41)*Q42,IF($P$4&lt;$E41,0,($P$4-$E41)*Q42))</f>
        <v>0</v>
      </c>
      <c r="R192" s="275"/>
      <c r="S192" s="275"/>
      <c r="T192" s="276">
        <f>IF($S$4&gt;$E42,($E42-$E41)*T42,IF($S$4&lt;$E41,0,($S$4-$E41)*T42))</f>
        <v>0</v>
      </c>
      <c r="U192" s="277"/>
      <c r="V192" s="278"/>
      <c r="W192" s="276">
        <f>IF($V$4&gt;$E42,($E42-$E41)*W42,IF($V$4&lt;$E41,0,($V$4-$E41)*W42))</f>
        <v>0</v>
      </c>
      <c r="X192" s="278"/>
      <c r="Y192" s="278"/>
      <c r="Z192" s="279">
        <f>IF($Y$4&gt;$E42,($E42-$E41)*Z42,IF($Y$4&lt;$E41,0,($Y$4-$E41)*Z42))</f>
        <v>0</v>
      </c>
      <c r="AA192" s="235"/>
    </row>
    <row r="193" spans="8:27" hidden="1" x14ac:dyDescent="0.3">
      <c r="H193" s="274">
        <f>IF($G$4&gt;$E43,($E43-$E42)*H43,IF($G$4&lt;$E42,0,($G$4-$E42)*H43))</f>
        <v>0</v>
      </c>
      <c r="I193" s="275"/>
      <c r="J193" s="275"/>
      <c r="K193" s="276">
        <f>IF($J$4&gt;$E43,($E43-$E42)*K43,IF($J$4&lt;$E42,0,($J$4-$E42)*K43))</f>
        <v>0</v>
      </c>
      <c r="L193" s="275"/>
      <c r="M193" s="275"/>
      <c r="N193" s="276">
        <f>IF($M$4&gt;$E43,($E43-$E42)*N43,IF($M$4&lt;$E42,0,($M$4-$E42)*N43))</f>
        <v>0</v>
      </c>
      <c r="O193" s="275"/>
      <c r="P193" s="275"/>
      <c r="Q193" s="276">
        <f>IF($P$4&gt;$E43,($E43-$E42)*Q43,IF($P$4&lt;$E42,0,($P$4-$E42)*Q43))</f>
        <v>0</v>
      </c>
      <c r="R193" s="275"/>
      <c r="S193" s="275"/>
      <c r="T193" s="276">
        <f>IF($S$4&gt;$E43,($E43-$E42)*T43,IF($S$4&lt;$E42,0,($S$4-$E42)*T43))</f>
        <v>0</v>
      </c>
      <c r="U193" s="277"/>
      <c r="V193" s="278"/>
      <c r="W193" s="276">
        <f>IF($V$4&gt;$E43,($E43-$E42)*W43,IF($V$4&lt;$E42,0,($V$4-$E42)*W43))</f>
        <v>0</v>
      </c>
      <c r="X193" s="278"/>
      <c r="Y193" s="278"/>
      <c r="Z193" s="279">
        <f>IF($Y$4&gt;$E43,($E43-$E42)*Z43,IF($Y$4&lt;$E42,0,($Y$4-$E42)*Z43))</f>
        <v>0</v>
      </c>
      <c r="AA193" s="235"/>
    </row>
    <row r="194" spans="8:27" hidden="1" x14ac:dyDescent="0.3">
      <c r="H194" s="280">
        <f>IF($G$4&gt;$E43,($G$4-$E43)*H44,0)</f>
        <v>0</v>
      </c>
      <c r="I194" s="281"/>
      <c r="J194" s="281"/>
      <c r="K194" s="282">
        <f>IF($J$4&gt;$E43,($J$4-$E43)*K44,0)</f>
        <v>0</v>
      </c>
      <c r="L194" s="281"/>
      <c r="M194" s="281"/>
      <c r="N194" s="282">
        <f>IF($M$4&gt;$E43,($M$4-$E43)*N44,0)</f>
        <v>0</v>
      </c>
      <c r="O194" s="281"/>
      <c r="P194" s="281"/>
      <c r="Q194" s="282">
        <f>IF($P$4&gt;$E43,($P$4-$E43)*Q44,0)</f>
        <v>0</v>
      </c>
      <c r="R194" s="281"/>
      <c r="S194" s="281"/>
      <c r="T194" s="282">
        <f>IF($S$4&gt;$E43,($S$4-$E43)*T44,0)</f>
        <v>0</v>
      </c>
      <c r="U194" s="283"/>
      <c r="V194" s="284"/>
      <c r="W194" s="282">
        <f>IF($V$4&gt;$E43,($V$4-$E43)*W44,0)</f>
        <v>0</v>
      </c>
      <c r="X194" s="284"/>
      <c r="Y194" s="284"/>
      <c r="Z194" s="285">
        <f>IF($Y$4&gt;$E43,($Y$4-$E43)*Z44,0)</f>
        <v>0</v>
      </c>
      <c r="AA194" s="235"/>
    </row>
    <row r="195" spans="8:27" hidden="1" x14ac:dyDescent="0.3">
      <c r="H195" s="262" t="s">
        <v>728</v>
      </c>
      <c r="I195" s="235"/>
      <c r="J195" s="235"/>
      <c r="K195" s="235"/>
      <c r="L195" s="235"/>
      <c r="M195" s="235"/>
      <c r="N195" s="235"/>
      <c r="O195" s="235"/>
      <c r="P195" s="235"/>
      <c r="Q195" s="235"/>
      <c r="R195" s="235"/>
      <c r="S195" s="235"/>
      <c r="T195" s="235"/>
      <c r="U195" s="235"/>
      <c r="V195" s="235"/>
      <c r="W195" s="235"/>
      <c r="X195" s="235"/>
      <c r="Y195" s="235"/>
      <c r="Z195" s="235"/>
      <c r="AA195" s="235"/>
    </row>
    <row r="196" spans="8:27" hidden="1" x14ac:dyDescent="0.3">
      <c r="H196" s="268">
        <f>IF($G$4&gt;$E50,$E50*H50,$G$4*H50)</f>
        <v>0</v>
      </c>
      <c r="I196" s="272"/>
      <c r="J196" s="272"/>
      <c r="K196" s="270">
        <f>IF($J$4&gt;$E50,$E50*K50,$J$4*K50)</f>
        <v>0</v>
      </c>
      <c r="L196" s="286"/>
      <c r="M196" s="286"/>
      <c r="N196" s="270">
        <f>IF($M$4&gt;$E50,$E50*N50,$M$4*N50)</f>
        <v>0</v>
      </c>
      <c r="O196" s="272"/>
      <c r="P196" s="272"/>
      <c r="Q196" s="270">
        <f>IF($P$4&gt;$E50,$E50*Q50,$P$4*Q50)</f>
        <v>0</v>
      </c>
      <c r="R196" s="286"/>
      <c r="S196" s="286"/>
      <c r="T196" s="270">
        <f>IF($S$4&gt;$E50,$E50*T50,$S$4*T50)</f>
        <v>0</v>
      </c>
      <c r="U196" s="271"/>
      <c r="V196" s="272"/>
      <c r="W196" s="270">
        <f>IF($V$4&gt;$E50,$E50*W50,$V$4*W50)</f>
        <v>0</v>
      </c>
      <c r="X196" s="272"/>
      <c r="Y196" s="272"/>
      <c r="Z196" s="273">
        <f>IF($Y$4&gt;$E50,$E50*Z50,$Y$4*Z50)</f>
        <v>0</v>
      </c>
      <c r="AA196" s="235"/>
    </row>
    <row r="197" spans="8:27" hidden="1" x14ac:dyDescent="0.3">
      <c r="H197" s="274">
        <f>IF($G$4&gt;$E51,($E51-$E50)*H51,IF($G$4&lt;$E50,0,($G$4-$E50)*H51))</f>
        <v>0</v>
      </c>
      <c r="I197" s="278"/>
      <c r="J197" s="278"/>
      <c r="K197" s="276">
        <f>IF($J$4&gt;$E51,($E51-$E50)*K51,IF($J$4&lt;$E50,0,($J$4-$E50)*K51))</f>
        <v>0</v>
      </c>
      <c r="L197" s="287"/>
      <c r="M197" s="287"/>
      <c r="N197" s="276">
        <f>IF($M$4&gt;$E51,($E51-$E50)*N51,IF($M$4&lt;$E50,0,($M$4-$E50)*N51))</f>
        <v>0</v>
      </c>
      <c r="O197" s="278"/>
      <c r="P197" s="278"/>
      <c r="Q197" s="276">
        <f>IF($P$4&gt;$E51,($E51-$E50)*Q51,IF($P$4&lt;$E50,0,($P$4-$E50)*Q51))</f>
        <v>0</v>
      </c>
      <c r="R197" s="287"/>
      <c r="S197" s="287"/>
      <c r="T197" s="276">
        <f>IF($S$4&gt;$E51,($E51-$E50)*T51,IF($S$4&lt;$E50,0,($S$4-$E50)*T51))</f>
        <v>0</v>
      </c>
      <c r="U197" s="277"/>
      <c r="V197" s="278"/>
      <c r="W197" s="276">
        <f>IF($V$4&gt;$E51,($E51-$E50)*W51,IF($V$4&lt;$E50,0,($V$4-$E50)*W51))</f>
        <v>0</v>
      </c>
      <c r="X197" s="278"/>
      <c r="Y197" s="278"/>
      <c r="Z197" s="279">
        <f>IF($Y$4&gt;$E51,($E51-$E50)*Z51,IF($Y$4&lt;$E50,0,($Y$4-$E50)*Z51))</f>
        <v>0</v>
      </c>
      <c r="AA197" s="235"/>
    </row>
    <row r="198" spans="8:27" hidden="1" x14ac:dyDescent="0.3">
      <c r="H198" s="280">
        <f>IF($G$4&gt;$E51,($G$4-$E51)*H52,0)</f>
        <v>0</v>
      </c>
      <c r="I198" s="284"/>
      <c r="J198" s="284"/>
      <c r="K198" s="282">
        <f>IF($J$4&gt;$E51,($J$4-$E51)*K52,0)</f>
        <v>0</v>
      </c>
      <c r="L198" s="288"/>
      <c r="M198" s="288"/>
      <c r="N198" s="282">
        <f>IF($M$4&gt;$E51,($M$4-$E51)*N52,0)</f>
        <v>0</v>
      </c>
      <c r="O198" s="284"/>
      <c r="P198" s="284"/>
      <c r="Q198" s="282">
        <f>IF($P$4&gt;$E51,($P$4-$E51)*Q52,0)</f>
        <v>0</v>
      </c>
      <c r="R198" s="288"/>
      <c r="S198" s="288"/>
      <c r="T198" s="282">
        <f>IF($S$4&gt;$E51,($S$4-$E51)*T52,0)</f>
        <v>0</v>
      </c>
      <c r="U198" s="283"/>
      <c r="V198" s="284"/>
      <c r="W198" s="282">
        <f>IF($V$4&gt;$E51,($V$4-$E51)*W52,0)</f>
        <v>0</v>
      </c>
      <c r="X198" s="284"/>
      <c r="Y198" s="284"/>
      <c r="Z198" s="285">
        <f>IF($Y$4&gt;$E51,($Y$4-$E51)*Z52,0)</f>
        <v>0</v>
      </c>
      <c r="AA198" s="235"/>
    </row>
    <row r="199" spans="8:27" hidden="1" x14ac:dyDescent="0.3">
      <c r="H199" s="262" t="s">
        <v>727</v>
      </c>
      <c r="I199" s="235"/>
      <c r="J199" s="235"/>
      <c r="K199" s="235"/>
      <c r="L199" s="235"/>
      <c r="M199" s="235"/>
      <c r="N199" s="235"/>
      <c r="O199" s="235"/>
      <c r="P199" s="235"/>
      <c r="Q199" s="235"/>
      <c r="R199" s="235"/>
      <c r="S199" s="235"/>
      <c r="T199" s="235"/>
      <c r="U199" s="235"/>
      <c r="V199" s="235"/>
      <c r="W199" s="235"/>
      <c r="X199" s="235"/>
      <c r="Y199" s="235"/>
      <c r="Z199" s="235"/>
      <c r="AA199" s="235"/>
    </row>
    <row r="200" spans="8:27" hidden="1" x14ac:dyDescent="0.3">
      <c r="H200" s="268">
        <f>IF($G$4&gt;$E53,$E53*H53,$G$4*H53)</f>
        <v>0</v>
      </c>
      <c r="I200" s="286"/>
      <c r="J200" s="286"/>
      <c r="K200" s="270">
        <f>IF($J$4&gt;$E53,$E53*K53,$J$4*K53)</f>
        <v>0</v>
      </c>
      <c r="L200" s="269"/>
      <c r="M200" s="269"/>
      <c r="N200" s="270">
        <f>IF($M$4&gt;$E53,$E53*N53,$M$4*N53)</f>
        <v>0</v>
      </c>
      <c r="O200" s="269"/>
      <c r="P200" s="269"/>
      <c r="Q200" s="270">
        <f>IF($P$4&gt;$E53,$E53*Q53,$P$4*Q53)</f>
        <v>0</v>
      </c>
      <c r="R200" s="269"/>
      <c r="S200" s="269"/>
      <c r="T200" s="270">
        <f>IF($S$4&gt;$E53,$E53*T53,$S$4*T53)</f>
        <v>0</v>
      </c>
      <c r="U200" s="270"/>
      <c r="V200" s="269"/>
      <c r="W200" s="270">
        <f>IF($V$4&gt;$E53,$E53*W53,$V$4*W53)</f>
        <v>0</v>
      </c>
      <c r="X200" s="269"/>
      <c r="Y200" s="269"/>
      <c r="Z200" s="273">
        <f>IF($Y$4&gt;$E53,$E53*Z53,$Y$4*Z53)</f>
        <v>0</v>
      </c>
      <c r="AA200" s="235"/>
    </row>
    <row r="201" spans="8:27" hidden="1" x14ac:dyDescent="0.3">
      <c r="H201" s="274">
        <f>IF($G$4&gt;$E54,($E54-$E53)*H54,IF($G$4&lt;$E53,0,($G$4-$E53)*H54))</f>
        <v>0</v>
      </c>
      <c r="I201" s="287"/>
      <c r="J201" s="287"/>
      <c r="K201" s="276">
        <f>IF($J$4&gt;$E54,($E54-$E53)*K54,IF($J$4&lt;$E53,0,($J$4-$E53)*K54))</f>
        <v>0</v>
      </c>
      <c r="L201" s="287"/>
      <c r="M201" s="287"/>
      <c r="N201" s="276">
        <f>IF($M$4&gt;$E54,($E54-$E53)*N54,IF($M$4&lt;$E53,0,($M$4-$E53)*N54))</f>
        <v>0</v>
      </c>
      <c r="O201" s="287"/>
      <c r="P201" s="287"/>
      <c r="Q201" s="276">
        <f>IF($P$4&gt;$E54,($E54-$E53)*Q54,IF($P$4&lt;$E53,0,($P$4-$E53)*Q54))</f>
        <v>0</v>
      </c>
      <c r="R201" s="287"/>
      <c r="S201" s="287"/>
      <c r="T201" s="276">
        <f>IF($S$4&gt;$E54,($E54-$E53)*T54,IF($S$4&lt;$E53,0,($S$4-$E53)*T54))</f>
        <v>0</v>
      </c>
      <c r="U201" s="289"/>
      <c r="V201" s="287"/>
      <c r="W201" s="276">
        <f>IF($V$4&gt;$E54,($E54-$E53)*W54,IF($V$4&lt;$E53,0,($V$4-$E53)*W54))</f>
        <v>0</v>
      </c>
      <c r="X201" s="287"/>
      <c r="Y201" s="287"/>
      <c r="Z201" s="279">
        <f>IF($Y$4&gt;$E54,($E54-$E53)*Z54,IF($Y$4&lt;$E53,0,($Y$4-$E53)*Z54))</f>
        <v>0</v>
      </c>
      <c r="AA201" s="235"/>
    </row>
    <row r="202" spans="8:27" hidden="1" x14ac:dyDescent="0.3">
      <c r="H202" s="280">
        <f>IF($G$4&gt;$E54,($G$4-$E54)*H55,0)</f>
        <v>0</v>
      </c>
      <c r="I202" s="288"/>
      <c r="J202" s="288"/>
      <c r="K202" s="282">
        <f>IF($J$4&gt;$E54,($J$4-$E54)*K55,0)</f>
        <v>0</v>
      </c>
      <c r="L202" s="288"/>
      <c r="M202" s="288"/>
      <c r="N202" s="282">
        <f>IF($M$4&gt;$E54,($M$4-$E54)*N55,0)</f>
        <v>0</v>
      </c>
      <c r="O202" s="288"/>
      <c r="P202" s="288"/>
      <c r="Q202" s="282">
        <f>IF($P$4&gt;$E54,($P$4-$E54)*Q55,0)</f>
        <v>0</v>
      </c>
      <c r="R202" s="288"/>
      <c r="S202" s="288"/>
      <c r="T202" s="282">
        <f>IF($S$4&gt;$E54,($S$4-$E54)*T55,0)</f>
        <v>0</v>
      </c>
      <c r="U202" s="290"/>
      <c r="V202" s="288"/>
      <c r="W202" s="282">
        <f>IF($V$4&gt;$E54,($V$4-$E54)*W55,0)</f>
        <v>0</v>
      </c>
      <c r="X202" s="288"/>
      <c r="Y202" s="288"/>
      <c r="Z202" s="285">
        <f>IF($Y$4&gt;$E54,($Y$4-$E54)*Z55,0)</f>
        <v>0</v>
      </c>
      <c r="AA202" s="235"/>
    </row>
    <row r="203" spans="8:27" hidden="1" x14ac:dyDescent="0.3">
      <c r="AA203" s="235"/>
    </row>
    <row r="204" spans="8:27" hidden="1" x14ac:dyDescent="0.3">
      <c r="H204" s="262" t="s">
        <v>724</v>
      </c>
      <c r="AA204" s="235"/>
    </row>
    <row r="205" spans="8:27" hidden="1" x14ac:dyDescent="0.3">
      <c r="H205" s="291">
        <f>IF($G$4&gt;$E75,$E75*H75,$G$4*H75)</f>
        <v>0</v>
      </c>
      <c r="I205" s="292"/>
      <c r="J205" s="292"/>
      <c r="K205" s="293">
        <f>IF($J$4&gt;$E75,$E75*K75,$J$4*K75)</f>
        <v>16000</v>
      </c>
      <c r="L205" s="292"/>
      <c r="M205" s="292"/>
      <c r="N205" s="293">
        <f>IF($M$4&gt;$E75,$E75*N75,$M$4*N75)</f>
        <v>16000</v>
      </c>
      <c r="O205" s="292"/>
      <c r="P205" s="292"/>
      <c r="Q205" s="293">
        <f>IF($P$4&gt;$E75,$E75*Q75,$P$4*Q75)</f>
        <v>16000</v>
      </c>
      <c r="R205" s="292"/>
      <c r="S205" s="292"/>
      <c r="T205" s="293">
        <f>IF($S$4&gt;$E75,$E75*T75,$S$4*T75)</f>
        <v>0</v>
      </c>
      <c r="U205" s="294"/>
      <c r="V205" s="295"/>
      <c r="W205" s="293">
        <f>IF($V$4&gt;$E75,$E75*W75,$V$4*W75)</f>
        <v>12288</v>
      </c>
      <c r="X205" s="295"/>
      <c r="Y205" s="295"/>
      <c r="Z205" s="296">
        <f>IF($Y$4&gt;$E75,$E75*Z75,$Y$4*Z75)</f>
        <v>4608</v>
      </c>
      <c r="AA205" s="235"/>
    </row>
    <row r="206" spans="8:27" hidden="1" x14ac:dyDescent="0.3">
      <c r="H206" s="297">
        <f>IF($G$4&gt;$E76,($E76-$E75)*H76,IF($G$4&lt;$E75,0,($G$4-$E75)*H76))</f>
        <v>0</v>
      </c>
      <c r="I206" s="298"/>
      <c r="J206" s="298"/>
      <c r="K206" s="299">
        <f>IF($J$4&gt;$E76,($E76-$E75)*K76,IF($J$4&lt;$E75,0,($J$4-$E75)*K76))</f>
        <v>3458</v>
      </c>
      <c r="L206" s="298"/>
      <c r="M206" s="298"/>
      <c r="N206" s="299">
        <f>IF($M$4&gt;$E76,($E76-$E75)*N76,IF($M$4&lt;$E75,0,($M$4-$E75)*N76))</f>
        <v>4750</v>
      </c>
      <c r="O206" s="298"/>
      <c r="P206" s="298"/>
      <c r="Q206" s="299">
        <f>IF($P$4&gt;$E76,($E76-$E75)*Q76,IF($P$4&lt;$E75,0,($P$4-$E75)*Q76))</f>
        <v>4750</v>
      </c>
      <c r="R206" s="298"/>
      <c r="S206" s="298"/>
      <c r="T206" s="299">
        <f>IF($S$4&gt;$E76,($E76-$E75)*T76,IF($S$4&lt;$E75,0,($S$4-$E75)*T76))</f>
        <v>0</v>
      </c>
      <c r="U206" s="300"/>
      <c r="V206" s="301"/>
      <c r="W206" s="299">
        <f>IF($V$4&gt;$E76,($E76-$E75)*W76,IF($V$4&lt;$E75,0,($V$4-$E75)*W76))</f>
        <v>0</v>
      </c>
      <c r="X206" s="301"/>
      <c r="Y206" s="301"/>
      <c r="Z206" s="302">
        <f>IF($Y$4&gt;$E76,($E76-$E75)*Z76,IF($Y$4&lt;$E75,0,($Y$4-$E75)*Z76))</f>
        <v>0</v>
      </c>
    </row>
    <row r="207" spans="8:27" hidden="1" x14ac:dyDescent="0.3">
      <c r="H207" s="297">
        <f>IF($G$4&gt;$E77,($E77-$E76)*H77,IF($G$4&lt;$E76,0,($G$4-$E76)*H77))</f>
        <v>0</v>
      </c>
      <c r="I207" s="298"/>
      <c r="J207" s="298"/>
      <c r="K207" s="299">
        <f>IF($J$4&gt;$E77,($E77-$E76)*K77,IF($J$4&lt;$E76,0,($J$4-$E76)*K77))</f>
        <v>0</v>
      </c>
      <c r="L207" s="298"/>
      <c r="M207" s="298"/>
      <c r="N207" s="299">
        <f>IF($M$4&gt;$E77,($E77-$E76)*N77,IF($M$4&lt;$E76,0,($M$4-$E76)*N77))</f>
        <v>2100</v>
      </c>
      <c r="O207" s="298"/>
      <c r="P207" s="298"/>
      <c r="Q207" s="299">
        <f>IF($P$4&gt;$E77,($E77-$E76)*Q77,IF($P$4&lt;$E76,0,($P$4-$E76)*Q77))</f>
        <v>3300.5310870000003</v>
      </c>
      <c r="R207" s="298"/>
      <c r="S207" s="298"/>
      <c r="T207" s="299">
        <f>IF($S$4&gt;$E77,($E77-$E76)*T77,IF($S$4&lt;$E76,0,($S$4-$E76)*T77))</f>
        <v>0</v>
      </c>
      <c r="U207" s="300"/>
      <c r="V207" s="301"/>
      <c r="W207" s="299">
        <f>IF($V$4&gt;$E77,($E77-$E76)*W77,IF($V$4&lt;$E76,0,($V$4-$E76)*W77))</f>
        <v>0</v>
      </c>
      <c r="X207" s="301"/>
      <c r="Y207" s="301"/>
      <c r="Z207" s="302">
        <f>IF($Y$4&gt;$E77,($E77-$E76)*Z77,IF($Y$4&lt;$E76,0,($Y$4-$E76)*Z77))</f>
        <v>0</v>
      </c>
    </row>
    <row r="208" spans="8:27" hidden="1" x14ac:dyDescent="0.3">
      <c r="H208" s="297">
        <f>IF($G$4&gt;$E78,($E78-$E77)*H78,IF($G$4&lt;$E77,0,($G$4-$E77)*H78))</f>
        <v>0</v>
      </c>
      <c r="I208" s="298"/>
      <c r="J208" s="298"/>
      <c r="K208" s="299">
        <f>IF($J$4&gt;$E78,($E78-$E77)*K78,IF($J$4&lt;$E77,0,($J$4-$E77)*K78))</f>
        <v>0</v>
      </c>
      <c r="L208" s="298"/>
      <c r="M208" s="298"/>
      <c r="N208" s="299">
        <f>IF($M$4&gt;$E78,($E78-$E77)*N78,IF($M$4&lt;$E77,0,($M$4-$E77)*N78))</f>
        <v>0</v>
      </c>
      <c r="O208" s="298"/>
      <c r="P208" s="298"/>
      <c r="Q208" s="299">
        <f>IF($P$4&gt;$E78,($E78-$E77)*Q78,IF($P$4&lt;$E77,0,($P$4-$E77)*Q78))</f>
        <v>0</v>
      </c>
      <c r="R208" s="298"/>
      <c r="S208" s="298"/>
      <c r="T208" s="299">
        <f>IF($S$4&gt;$E78,($E78-$E77)*T78,IF($S$4&lt;$E77,0,($S$4-$E77)*T78))</f>
        <v>0</v>
      </c>
      <c r="U208" s="300"/>
      <c r="V208" s="301"/>
      <c r="W208" s="299">
        <f>IF($V$4&gt;$E78,($E78-$E77)*W78,IF($V$4&lt;$E77,0,($V$4-$E77)*W78))</f>
        <v>0</v>
      </c>
      <c r="X208" s="301"/>
      <c r="Y208" s="301"/>
      <c r="Z208" s="302">
        <f>IF($Y$4&gt;$E78,($E78-$E77)*Z78,IF($Y$4&lt;$E77,0,($Y$4-$E77)*Z78))</f>
        <v>0</v>
      </c>
    </row>
    <row r="209" spans="8:26" hidden="1" x14ac:dyDescent="0.3">
      <c r="H209" s="297">
        <f>IF($G$4&gt;$E79,($E79-$E78)*H79,IF($G$4&lt;$E78,0,($G$4-$E78)*H79))</f>
        <v>0</v>
      </c>
      <c r="I209" s="298"/>
      <c r="J209" s="298"/>
      <c r="K209" s="299">
        <f>IF($J$4&gt;$E79,($E79-$E78)*K79,IF($J$4&lt;$E78,0,($J$4-$E78)*K79))</f>
        <v>0</v>
      </c>
      <c r="L209" s="298"/>
      <c r="M209" s="298"/>
      <c r="N209" s="299">
        <f>IF($M$4&gt;$E79,($E79-$E78)*N79,IF($M$4&lt;$E78,0,($M$4-$E78)*N79))</f>
        <v>0</v>
      </c>
      <c r="O209" s="298"/>
      <c r="P209" s="298"/>
      <c r="Q209" s="299">
        <f>IF($P$4&gt;$E79,($E79-$E78)*Q79,IF($P$4&lt;$E78,0,($P$4-$E78)*Q79))</f>
        <v>0</v>
      </c>
      <c r="R209" s="298"/>
      <c r="S209" s="298"/>
      <c r="T209" s="299">
        <f>IF($S$4&gt;$E79,($E79-$E78)*T79,IF($S$4&lt;$E78,0,($S$4-$E78)*T79))</f>
        <v>0</v>
      </c>
      <c r="U209" s="300"/>
      <c r="V209" s="301"/>
      <c r="W209" s="299">
        <f>IF($V$4&gt;$E79,($E79-$E78)*W79,IF($V$4&lt;$E78,0,($V$4-$E78)*W79))</f>
        <v>0</v>
      </c>
      <c r="X209" s="301"/>
      <c r="Y209" s="301"/>
      <c r="Z209" s="302">
        <f>IF($Y$4&gt;$E79,($E79-$E78)*Z79,IF($Y$4&lt;$E78,0,($Y$4-$E78)*Z79))</f>
        <v>0</v>
      </c>
    </row>
    <row r="210" spans="8:26" hidden="1" x14ac:dyDescent="0.3">
      <c r="H210" s="303">
        <f>IF($G$4&gt;$E79,($G$4-$E79)*H80,0)</f>
        <v>0</v>
      </c>
      <c r="I210" s="304"/>
      <c r="J210" s="304"/>
      <c r="K210" s="305">
        <f>IF($J$4&gt;$E79,($J$4-$E79)*K80,0)</f>
        <v>0</v>
      </c>
      <c r="L210" s="304"/>
      <c r="M210" s="304"/>
      <c r="N210" s="305">
        <f>IF($M$4&gt;$E79,($M$4-$E79)*N80,0)</f>
        <v>0</v>
      </c>
      <c r="O210" s="304"/>
      <c r="P210" s="304"/>
      <c r="Q210" s="305">
        <f>IF($P$4&gt;$E79,($P$4-$E79)*Q80,0)</f>
        <v>0</v>
      </c>
      <c r="R210" s="304"/>
      <c r="S210" s="304"/>
      <c r="T210" s="305">
        <f>IF($S$4&gt;$E79,($S$4-$E79)*T80,0)</f>
        <v>0</v>
      </c>
      <c r="U210" s="306"/>
      <c r="V210" s="307"/>
      <c r="W210" s="305">
        <f>IF($V$4&gt;$E79,($V$4-$E79)*W80,0)</f>
        <v>0</v>
      </c>
      <c r="X210" s="307"/>
      <c r="Y210" s="307"/>
      <c r="Z210" s="308">
        <f>IF($Y$4&gt;$E79,($Y$4-$E79)*Z80,0)</f>
        <v>0</v>
      </c>
    </row>
    <row r="211" spans="8:26" hidden="1" x14ac:dyDescent="0.3">
      <c r="H211" s="262" t="s">
        <v>725</v>
      </c>
    </row>
    <row r="212" spans="8:26" hidden="1" x14ac:dyDescent="0.3">
      <c r="H212" s="291">
        <f>IF($G$4&gt;$E91,$E91*H91,$G$4*H91)</f>
        <v>0</v>
      </c>
      <c r="I212" s="295"/>
      <c r="J212" s="295"/>
      <c r="K212" s="293">
        <f>IF($J$4&gt;$E91,$E91*K91,$J$4*K91)</f>
        <v>0</v>
      </c>
      <c r="L212" s="309"/>
      <c r="M212" s="309"/>
      <c r="N212" s="293">
        <f>IF($M$4&gt;$E91,$E91*N91,$M$4*N91)</f>
        <v>0</v>
      </c>
      <c r="O212" s="295"/>
      <c r="P212" s="295"/>
      <c r="Q212" s="293">
        <f>IF($P$4&gt;$E91,$E91*Q91,$P$4*Q91)</f>
        <v>0</v>
      </c>
      <c r="R212" s="309"/>
      <c r="S212" s="309"/>
      <c r="T212" s="293">
        <f>IF($S$4&gt;$E91,$E91*T91,$S$4*T91)</f>
        <v>0</v>
      </c>
      <c r="U212" s="294"/>
      <c r="V212" s="295"/>
      <c r="W212" s="293">
        <f>IF($V$4&gt;$E91,$E91*W91,$V$4*W91)</f>
        <v>0</v>
      </c>
      <c r="X212" s="295"/>
      <c r="Y212" s="295"/>
      <c r="Z212" s="296">
        <f>IF($Y$4&gt;$E91,$E91*Z91,$Y$4*Z91)</f>
        <v>0</v>
      </c>
    </row>
    <row r="213" spans="8:26" hidden="1" x14ac:dyDescent="0.3">
      <c r="H213" s="297">
        <f>IF($G$4&gt;$E92,($E92-$E91)*H92,IF($G$4&lt;$E91,0,($G$4-$E91)*H92))</f>
        <v>0</v>
      </c>
      <c r="I213" s="301"/>
      <c r="J213" s="301"/>
      <c r="K213" s="299">
        <f>IF($J$4&gt;$E92,($E92-$E91)*K92,IF($J$4&lt;$E91,0,($J$4-$E91)*K92))</f>
        <v>0</v>
      </c>
      <c r="L213" s="310"/>
      <c r="M213" s="310"/>
      <c r="N213" s="299">
        <f>IF($M$4&gt;$E92,($E92-$E91)*N92,IF($M$4&lt;$E91,0,($M$4-$E91)*N92))</f>
        <v>0</v>
      </c>
      <c r="O213" s="301"/>
      <c r="P213" s="301"/>
      <c r="Q213" s="299">
        <f>IF($P$4&gt;$E92,($E92-$E91)*Q92,IF($P$4&lt;$E91,0,($P$4-$E91)*Q92))</f>
        <v>0</v>
      </c>
      <c r="R213" s="310"/>
      <c r="S213" s="310"/>
      <c r="T213" s="299">
        <f>IF($S$4&gt;$E92,($E92-$E91)*T92,IF($S$4&lt;$E91,0,($S$4-$E91)*T92))</f>
        <v>0</v>
      </c>
      <c r="U213" s="300"/>
      <c r="V213" s="301"/>
      <c r="W213" s="299">
        <f>IF($V$4&gt;$E92,($E92-$E91)*W92,IF($V$4&lt;$E91,0,($V$4-$E91)*W92))</f>
        <v>0</v>
      </c>
      <c r="X213" s="301"/>
      <c r="Y213" s="301"/>
      <c r="Z213" s="302">
        <f>IF($Y$4&gt;$E92,($E92-$E91)*Z92,IF($Y$4&lt;$E91,0,($Y$4-$E91)*Z92))</f>
        <v>0</v>
      </c>
    </row>
    <row r="214" spans="8:26" hidden="1" x14ac:dyDescent="0.3">
      <c r="H214" s="303">
        <f>IF($G$4&gt;$E92,($G$4-$E92)*H93,0)</f>
        <v>0</v>
      </c>
      <c r="I214" s="307"/>
      <c r="J214" s="307"/>
      <c r="K214" s="305">
        <f>IF($J$4&gt;$E92,($J$4-$E92)*K93,0)</f>
        <v>0</v>
      </c>
      <c r="L214" s="311"/>
      <c r="M214" s="311"/>
      <c r="N214" s="305">
        <f>IF($M$4&gt;$E92,($M$4-$E92)*N93,0)</f>
        <v>0</v>
      </c>
      <c r="O214" s="307"/>
      <c r="P214" s="307"/>
      <c r="Q214" s="305">
        <f>IF($P$4&gt;$E92,($P$4-$E92)*Q93,0)</f>
        <v>0</v>
      </c>
      <c r="R214" s="311"/>
      <c r="S214" s="311"/>
      <c r="T214" s="305">
        <f>IF($S$4&gt;$E92,($S$4-$E92)*T93,0)</f>
        <v>0</v>
      </c>
      <c r="U214" s="306"/>
      <c r="V214" s="307"/>
      <c r="W214" s="305">
        <f>IF($V$4&gt;$E92,($V$4-$E92)*W93,0)</f>
        <v>0</v>
      </c>
      <c r="X214" s="307"/>
      <c r="Y214" s="307"/>
      <c r="Z214" s="308">
        <f>IF($Y$4&gt;$E92,($Y$4-$E92)*Z93,0)</f>
        <v>0</v>
      </c>
    </row>
    <row r="215" spans="8:26" hidden="1" x14ac:dyDescent="0.3">
      <c r="H215" s="262" t="s">
        <v>726</v>
      </c>
    </row>
    <row r="216" spans="8:26" hidden="1" x14ac:dyDescent="0.3">
      <c r="H216" s="291">
        <f>IF($G$4&gt;$E94,$E94*H94,$G$4*H94)</f>
        <v>0</v>
      </c>
      <c r="I216" s="309"/>
      <c r="J216" s="309"/>
      <c r="K216" s="293">
        <f>IF($J$4&gt;$E94,$E94*K94,$J$4*K94)</f>
        <v>0</v>
      </c>
      <c r="L216" s="292"/>
      <c r="M216" s="292"/>
      <c r="N216" s="293">
        <f>IF($M$4&gt;$E94,$E94*N94,$M$4*N94)</f>
        <v>0</v>
      </c>
      <c r="O216" s="292"/>
      <c r="P216" s="292"/>
      <c r="Q216" s="293">
        <f>IF($P$4&gt;$E94,$E94*Q94,$P$4*Q94)</f>
        <v>0</v>
      </c>
      <c r="R216" s="292"/>
      <c r="S216" s="292"/>
      <c r="T216" s="293">
        <f>IF($S$4&gt;$E94,$E94*T94,$S$4*T94)</f>
        <v>0</v>
      </c>
      <c r="U216" s="293"/>
      <c r="V216" s="292"/>
      <c r="W216" s="293">
        <f>IF($V$4&gt;$E94,$E94*W94,$V$4*W94)</f>
        <v>0</v>
      </c>
      <c r="X216" s="292"/>
      <c r="Y216" s="292"/>
      <c r="Z216" s="296">
        <f>IF($Y$4&gt;$E94,$E94*Z94,$Y$4*Z94)</f>
        <v>0</v>
      </c>
    </row>
    <row r="217" spans="8:26" hidden="1" x14ac:dyDescent="0.3">
      <c r="H217" s="297">
        <f>IF($G$4&gt;$E95,($E95-$E94)*H95,IF($G$4&lt;$E94,0,($G$4-$E94)*H95))</f>
        <v>0</v>
      </c>
      <c r="I217" s="310"/>
      <c r="J217" s="310"/>
      <c r="K217" s="299">
        <f>IF($J$4&gt;$E95,($E95-$E94)*K95,IF($J$4&lt;$E94,0,($J$4-$E94)*K95))</f>
        <v>0</v>
      </c>
      <c r="L217" s="310"/>
      <c r="M217" s="310"/>
      <c r="N217" s="299">
        <f>IF($M$4&gt;$E95,($E95-$E94)*N95,IF($M$4&lt;$E94,0,($M$4-$E94)*N95))</f>
        <v>0</v>
      </c>
      <c r="O217" s="310"/>
      <c r="P217" s="310"/>
      <c r="Q217" s="299">
        <f>IF($P$4&gt;$E95,($E95-$E94)*Q95,IF($P$4&lt;$E94,0,($P$4-$E94)*Q95))</f>
        <v>0</v>
      </c>
      <c r="R217" s="310"/>
      <c r="S217" s="310"/>
      <c r="T217" s="299">
        <f>IF($S$4&gt;$E95,($E95-$E94)*T95,IF($S$4&lt;$E94,0,($S$4-$E94)*T95))</f>
        <v>0</v>
      </c>
      <c r="U217" s="312"/>
      <c r="V217" s="310"/>
      <c r="W217" s="299">
        <f>IF($V$4&gt;$E95,($E95-$E94)*W95,IF($V$4&lt;$E94,0,($V$4-$E94)*W95))</f>
        <v>0</v>
      </c>
      <c r="X217" s="310"/>
      <c r="Y217" s="310"/>
      <c r="Z217" s="302">
        <f>IF($Y$4&gt;$E95,($E95-$E94)*Z95,IF($Y$4&lt;$E94,0,($Y$4-$E94)*Z95))</f>
        <v>0</v>
      </c>
    </row>
    <row r="218" spans="8:26" hidden="1" x14ac:dyDescent="0.3">
      <c r="H218" s="303">
        <f>IF($G$4&gt;$E95,($G$4-$E95)*H96,0)</f>
        <v>0</v>
      </c>
      <c r="I218" s="311"/>
      <c r="J218" s="311"/>
      <c r="K218" s="305">
        <f>IF($J$4&gt;$E95,($J$4-$E95)*K96,0)</f>
        <v>0</v>
      </c>
      <c r="L218" s="311"/>
      <c r="M218" s="311"/>
      <c r="N218" s="305">
        <f>IF($M$4&gt;$E95,($M$4-$E95)*N96,0)</f>
        <v>0</v>
      </c>
      <c r="O218" s="311"/>
      <c r="P218" s="311"/>
      <c r="Q218" s="305">
        <f>IF($P$4&gt;$E95,($P$4-$E95)*Q96,0)</f>
        <v>0</v>
      </c>
      <c r="R218" s="311"/>
      <c r="S218" s="311"/>
      <c r="T218" s="305">
        <f>IF($S$4&gt;$E95,($S$4-$E95)*T96,0)</f>
        <v>0</v>
      </c>
      <c r="U218" s="313"/>
      <c r="V218" s="311"/>
      <c r="W218" s="305">
        <f>IF($V$4&gt;$E95,($V$4-$E95)*W96,0)</f>
        <v>0</v>
      </c>
      <c r="X218" s="311"/>
      <c r="Y218" s="311"/>
      <c r="Z218" s="308">
        <f>IF($Y$4&gt;$E95,($Y$4-$E95)*Z96,0)</f>
        <v>0</v>
      </c>
    </row>
    <row r="219" spans="8:26" hidden="1" x14ac:dyDescent="0.3"/>
    <row r="220" spans="8:26" hidden="1" x14ac:dyDescent="0.3">
      <c r="H220" s="262" t="s">
        <v>729</v>
      </c>
    </row>
    <row r="221" spans="8:26" hidden="1" x14ac:dyDescent="0.3">
      <c r="H221" s="291">
        <f>IF($G$4&gt;$E125,$E125*H125,$G$4*H125)</f>
        <v>0</v>
      </c>
      <c r="I221" s="292"/>
      <c r="J221" s="292"/>
      <c r="K221" s="293">
        <f>IF($J$4&gt;$E125,$E125*K125,$J$4*K125)</f>
        <v>0</v>
      </c>
      <c r="L221" s="292"/>
      <c r="M221" s="292"/>
      <c r="N221" s="293">
        <f>IF($M$4&gt;$E125,$E125*N125,$M$4*N125)</f>
        <v>0</v>
      </c>
      <c r="O221" s="292"/>
      <c r="P221" s="292"/>
      <c r="Q221" s="293">
        <f>IF($P$4&gt;$E125,$E125*Q125,$P$4*Q125)</f>
        <v>0</v>
      </c>
      <c r="R221" s="292"/>
      <c r="S221" s="292"/>
      <c r="T221" s="293">
        <f>IF($S$4&gt;$E125,$E125*T125,$S$4*T125)</f>
        <v>0</v>
      </c>
      <c r="U221" s="294"/>
      <c r="V221" s="295"/>
      <c r="W221" s="293">
        <f>IF($V$4&gt;$E125,$E125*W125,$V$4*W125)</f>
        <v>0</v>
      </c>
      <c r="X221" s="295"/>
      <c r="Y221" s="295"/>
      <c r="Z221" s="296">
        <f>IF($Y$4&gt;$E125,$E125*Z125,$Y$4*Z125)</f>
        <v>0</v>
      </c>
    </row>
    <row r="222" spans="8:26" hidden="1" x14ac:dyDescent="0.3">
      <c r="H222" s="297">
        <f>IF($G$4&gt;$E126,($E126-$E125)*H126,IF($G$4&lt;$E125,0,($G$4-$E125)*H126))</f>
        <v>0</v>
      </c>
      <c r="I222" s="298"/>
      <c r="J222" s="298"/>
      <c r="K222" s="299">
        <f>IF($J$4&gt;$E126,($E126-$E125)*K126,IF($J$4&lt;$E125,0,($J$4-$E125)*K126))</f>
        <v>0</v>
      </c>
      <c r="L222" s="298"/>
      <c r="M222" s="298"/>
      <c r="N222" s="299">
        <f>IF($M$4&gt;$E126,($E126-$E125)*N126,IF($M$4&lt;$E125,0,($M$4-$E125)*N126))</f>
        <v>0</v>
      </c>
      <c r="O222" s="298"/>
      <c r="P222" s="298"/>
      <c r="Q222" s="299">
        <f>IF($P$4&gt;$E126,($E126-$E125)*Q126,IF($P$4&lt;$E125,0,($P$4-$E125)*Q126))</f>
        <v>0</v>
      </c>
      <c r="R222" s="298"/>
      <c r="S222" s="298"/>
      <c r="T222" s="299">
        <f>IF($S$4&gt;$E126,($E126-$E125)*T126,IF($S$4&lt;$E125,0,($S$4-$E125)*T126))</f>
        <v>0</v>
      </c>
      <c r="U222" s="300"/>
      <c r="V222" s="301"/>
      <c r="W222" s="299">
        <f>IF($V$4&gt;$E126,($E126-$E125)*W126,IF($V$4&lt;$E125,0,($V$4-$E125)*W126))</f>
        <v>0</v>
      </c>
      <c r="X222" s="301"/>
      <c r="Y222" s="301"/>
      <c r="Z222" s="302">
        <f>IF($Y$4&gt;$E126,($E126-$E125)*Z126,IF($Y$4&lt;$E125,0,($Y$4-$E125)*Z126))</f>
        <v>0</v>
      </c>
    </row>
    <row r="223" spans="8:26" hidden="1" x14ac:dyDescent="0.3">
      <c r="H223" s="297">
        <f>IF($G$4&gt;$E127,($E127-$E126)*H127,IF($G$4&lt;$E126,0,($G$4-$E126)*H127))</f>
        <v>0</v>
      </c>
      <c r="I223" s="298"/>
      <c r="J223" s="298"/>
      <c r="K223" s="299">
        <f>IF($J$4&gt;$E127,($E127-$E126)*K127,IF($J$4&lt;$E126,0,($J$4-$E126)*K127))</f>
        <v>0</v>
      </c>
      <c r="L223" s="298"/>
      <c r="M223" s="298"/>
      <c r="N223" s="299">
        <f>IF($M$4&gt;$E127,($E127-$E126)*N127,IF($M$4&lt;$E126,0,($M$4-$E126)*N127))</f>
        <v>0</v>
      </c>
      <c r="O223" s="298"/>
      <c r="P223" s="298"/>
      <c r="Q223" s="299">
        <f>IF($P$4&gt;$E127,($E127-$E126)*Q127,IF($P$4&lt;$E126,0,($P$4-$E126)*Q127))</f>
        <v>0</v>
      </c>
      <c r="R223" s="298"/>
      <c r="S223" s="298"/>
      <c r="T223" s="299">
        <f>IF($S$4&gt;$E127,($E127-$E126)*T127,IF($S$4&lt;$E126,0,($S$4-$E126)*T127))</f>
        <v>0</v>
      </c>
      <c r="U223" s="300"/>
      <c r="V223" s="301"/>
      <c r="W223" s="299">
        <f>IF($V$4&gt;$E127,($E127-$E126)*W127,IF($V$4&lt;$E126,0,($V$4-$E126)*W127))</f>
        <v>0</v>
      </c>
      <c r="X223" s="301"/>
      <c r="Y223" s="301"/>
      <c r="Z223" s="302">
        <f>IF($Y$4&gt;$E127,($E127-$E126)*Z127,IF($Y$4&lt;$E126,0,($Y$4-$E126)*Z127))</f>
        <v>0</v>
      </c>
    </row>
    <row r="224" spans="8:26" hidden="1" x14ac:dyDescent="0.3">
      <c r="H224" s="297">
        <f>IF($G$4&gt;$E128,($E128-$E127)*H128,IF($G$4&lt;$E127,0,($G$4-$E127)*H128))</f>
        <v>0</v>
      </c>
      <c r="I224" s="298"/>
      <c r="J224" s="298"/>
      <c r="K224" s="299">
        <f>IF($J$4&gt;$E128,($E128-$E127)*K128,IF($J$4&lt;$E127,0,($J$4-$E127)*K128))</f>
        <v>0</v>
      </c>
      <c r="L224" s="298"/>
      <c r="M224" s="298"/>
      <c r="N224" s="299">
        <f>IF($M$4&gt;$E128,($E128-$E127)*N128,IF($M$4&lt;$E127,0,($M$4-$E127)*N128))</f>
        <v>0</v>
      </c>
      <c r="O224" s="298"/>
      <c r="P224" s="298"/>
      <c r="Q224" s="299">
        <f>IF($P$4&gt;$E128,($E128-$E127)*Q128,IF($P$4&lt;$E127,0,($P$4-$E127)*Q128))</f>
        <v>0</v>
      </c>
      <c r="R224" s="298"/>
      <c r="S224" s="298"/>
      <c r="T224" s="299">
        <f>IF($S$4&gt;$E128,($E128-$E127)*T128,IF($S$4&lt;$E127,0,($S$4-$E127)*T128))</f>
        <v>0</v>
      </c>
      <c r="U224" s="300"/>
      <c r="V224" s="301"/>
      <c r="W224" s="299">
        <f>IF($V$4&gt;$E128,($E128-$E127)*W128,IF($V$4&lt;$E127,0,($V$4-$E127)*W128))</f>
        <v>0</v>
      </c>
      <c r="X224" s="301"/>
      <c r="Y224" s="301"/>
      <c r="Z224" s="302">
        <f>IF($Y$4&gt;$E128,($E128-$E127)*Z128,IF($Y$4&lt;$E127,0,($Y$4-$E127)*Z128))</f>
        <v>0</v>
      </c>
    </row>
    <row r="225" spans="8:26" hidden="1" x14ac:dyDescent="0.3">
      <c r="H225" s="297">
        <f>IF($G$4&gt;$E129,($E129-$E128)*H129,IF($G$4&lt;$E128,0,($G$4-$E128)*H129))</f>
        <v>0</v>
      </c>
      <c r="I225" s="298"/>
      <c r="J225" s="298"/>
      <c r="K225" s="299">
        <f>IF($J$4&gt;$E129,($E129-$E128)*K129,IF($J$4&lt;$E128,0,($J$4-$E128)*K129))</f>
        <v>0</v>
      </c>
      <c r="L225" s="298"/>
      <c r="M225" s="298"/>
      <c r="N225" s="299">
        <f>IF($M$4&gt;$E129,($E129-$E128)*N129,IF($M$4&lt;$E128,0,($M$4-$E128)*N129))</f>
        <v>0</v>
      </c>
      <c r="O225" s="298"/>
      <c r="P225" s="298"/>
      <c r="Q225" s="299">
        <f>IF($P$4&gt;$E129,($E129-$E128)*Q129,IF($P$4&lt;$E128,0,($P$4-$E128)*Q129))</f>
        <v>0</v>
      </c>
      <c r="R225" s="298"/>
      <c r="S225" s="298"/>
      <c r="T225" s="299">
        <f>IF($S$4&gt;$E129,($E129-$E128)*T129,IF($S$4&lt;$E128,0,($S$4-$E128)*T129))</f>
        <v>0</v>
      </c>
      <c r="U225" s="300"/>
      <c r="V225" s="301"/>
      <c r="W225" s="299">
        <f>IF($V$4&gt;$E129,($E129-$E128)*W129,IF($V$4&lt;$E128,0,($V$4-$E128)*W129))</f>
        <v>0</v>
      </c>
      <c r="X225" s="301"/>
      <c r="Y225" s="301"/>
      <c r="Z225" s="302">
        <f>IF($Y$4&gt;$E129,($E129-$E128)*Z129,IF($Y$4&lt;$E128,0,($Y$4-$E128)*Z129))</f>
        <v>0</v>
      </c>
    </row>
    <row r="226" spans="8:26" hidden="1" x14ac:dyDescent="0.3">
      <c r="H226" s="303">
        <f>IF($G$4&gt;$E129,($G$4-$E129)*H130,0)</f>
        <v>0</v>
      </c>
      <c r="I226" s="304"/>
      <c r="J226" s="304"/>
      <c r="K226" s="305">
        <f>IF($J$4&gt;$E129,($J$4-$E129)*K130,0)</f>
        <v>0</v>
      </c>
      <c r="L226" s="304"/>
      <c r="M226" s="304"/>
      <c r="N226" s="305">
        <f>IF($M$4&gt;$E129,($M$4-$E129)*N130,0)</f>
        <v>0</v>
      </c>
      <c r="O226" s="304"/>
      <c r="P226" s="304"/>
      <c r="Q226" s="305">
        <f>IF($P$4&gt;$E129,($P$4-$E129)*Q130,0)</f>
        <v>0</v>
      </c>
      <c r="R226" s="304"/>
      <c r="S226" s="304"/>
      <c r="T226" s="305">
        <f>IF($S$4&gt;$E129,($S$4-$E129)*T130,0)</f>
        <v>0</v>
      </c>
      <c r="U226" s="306"/>
      <c r="V226" s="307"/>
      <c r="W226" s="305">
        <f>IF($V$4&gt;$E129,($V$4-$E129)*W130,0)</f>
        <v>0</v>
      </c>
      <c r="X226" s="307"/>
      <c r="Y226" s="307"/>
      <c r="Z226" s="308">
        <f>IF($Y$4&gt;$E129,($Y$4-$E129)*Z130,0)</f>
        <v>0</v>
      </c>
    </row>
    <row r="227" spans="8:26" hidden="1" x14ac:dyDescent="0.3">
      <c r="H227" s="262" t="s">
        <v>731</v>
      </c>
      <c r="K227" s="182"/>
      <c r="L227" s="182"/>
      <c r="M227" s="182"/>
      <c r="Q227" s="182"/>
      <c r="R227" s="182"/>
      <c r="S227" s="182"/>
      <c r="Z227" s="182"/>
    </row>
    <row r="228" spans="8:26" hidden="1" x14ac:dyDescent="0.3">
      <c r="H228" s="291">
        <f>IF($G$4&gt;$E134,$E134*H134,$G$4*H134)</f>
        <v>0</v>
      </c>
      <c r="I228" s="292"/>
      <c r="J228" s="292"/>
      <c r="K228" s="293">
        <f>IF($J$4&gt;$E134,$E134*K134,$J$4*K134)</f>
        <v>0</v>
      </c>
      <c r="L228" s="292"/>
      <c r="M228" s="292"/>
      <c r="N228" s="293">
        <f>IF($M$4&gt;$E134,$E134*N134,$M$4*N134)</f>
        <v>0</v>
      </c>
      <c r="O228" s="292"/>
      <c r="P228" s="292"/>
      <c r="Q228" s="293">
        <f>IF($P$4&gt;$E134,$E134*Q134,$P$4*Q134)</f>
        <v>0</v>
      </c>
      <c r="R228" s="292"/>
      <c r="S228" s="292"/>
      <c r="T228" s="293">
        <f>IF($S$4&gt;$E134,$E134*T134,$S$4*T134)</f>
        <v>0</v>
      </c>
      <c r="U228" s="293"/>
      <c r="V228" s="292"/>
      <c r="W228" s="293">
        <f>IF($V$4&gt;$E134,$E134*W134,$V$4*W134)</f>
        <v>0</v>
      </c>
      <c r="X228" s="292"/>
      <c r="Y228" s="292"/>
      <c r="Z228" s="296">
        <f>IF($Y$4&gt;$E134,$E134*Z134,$Y$4*Z134)</f>
        <v>0</v>
      </c>
    </row>
    <row r="229" spans="8:26" hidden="1" x14ac:dyDescent="0.3">
      <c r="H229" s="303">
        <f>IF($G$4&gt;$E134,($G$4-$E134)*H135,0)</f>
        <v>0</v>
      </c>
      <c r="I229" s="304"/>
      <c r="J229" s="304"/>
      <c r="K229" s="305">
        <f>IF($J$4&gt;$E134,($J$4-$E134)*K135,0)</f>
        <v>0</v>
      </c>
      <c r="L229" s="304"/>
      <c r="M229" s="304"/>
      <c r="N229" s="305">
        <f>IF($M$4&gt;$E134,($M$4-$E134)*N135,0)</f>
        <v>0</v>
      </c>
      <c r="O229" s="304"/>
      <c r="P229" s="304"/>
      <c r="Q229" s="305">
        <f>IF($P$4&gt;$E134,($P$4-$E134)*Q135,0)</f>
        <v>0</v>
      </c>
      <c r="R229" s="304"/>
      <c r="S229" s="304"/>
      <c r="T229" s="305">
        <f>IF($S$4&gt;$E134,($S$4-$E134)*T135,0)</f>
        <v>0</v>
      </c>
      <c r="U229" s="305"/>
      <c r="V229" s="304"/>
      <c r="W229" s="305">
        <f>IF($V$4&gt;$E134,($V$4-$E134)*W135,0)</f>
        <v>0</v>
      </c>
      <c r="X229" s="304"/>
      <c r="Y229" s="304"/>
      <c r="Z229" s="308">
        <f>IF($Y$4&gt;$E134,($Y$4-$E134)*Z135,0)</f>
        <v>0</v>
      </c>
    </row>
    <row r="230" spans="8:26" hidden="1" x14ac:dyDescent="0.3">
      <c r="H230" s="262" t="s">
        <v>730</v>
      </c>
    </row>
    <row r="231" spans="8:26" hidden="1" x14ac:dyDescent="0.3">
      <c r="H231" s="291">
        <f>IF($G$4&gt;$E136,$E136*H136,$G$4*H136)</f>
        <v>0</v>
      </c>
      <c r="I231" s="292"/>
      <c r="J231" s="292"/>
      <c r="K231" s="293">
        <f>IF($J$4&gt;$E136,$E136*K136,$J$4*K136)</f>
        <v>0</v>
      </c>
      <c r="L231" s="292"/>
      <c r="M231" s="292"/>
      <c r="N231" s="293">
        <f>IF($M$4&gt;$E136,$E136*N136,$M$4*N136)</f>
        <v>0</v>
      </c>
      <c r="O231" s="292"/>
      <c r="P231" s="292"/>
      <c r="Q231" s="293">
        <f>IF($P$4&gt;$E136,$E136*Q136,$P$4*Q136)</f>
        <v>0</v>
      </c>
      <c r="R231" s="292"/>
      <c r="S231" s="292"/>
      <c r="T231" s="293">
        <f>IF($S$4&gt;$E136,$E136*T136,$S$4*T136)</f>
        <v>0</v>
      </c>
      <c r="U231" s="293"/>
      <c r="V231" s="292"/>
      <c r="W231" s="293">
        <f>IF($V$4&gt;$E136,$E136*W136,$V$4*W136)</f>
        <v>0</v>
      </c>
      <c r="X231" s="292"/>
      <c r="Y231" s="292"/>
      <c r="Z231" s="296">
        <f>IF($Y$4&gt;$E136,$E136*Z136,$Y$4*Z136)</f>
        <v>0</v>
      </c>
    </row>
    <row r="232" spans="8:26" hidden="1" x14ac:dyDescent="0.3">
      <c r="H232" s="303">
        <f>IF($G$4&gt;$E136,($G$4-$E136)*H137,0)</f>
        <v>0</v>
      </c>
      <c r="I232" s="304"/>
      <c r="J232" s="304"/>
      <c r="K232" s="305">
        <f>IF($J$4&gt;$E136,($J$4-$E136)*K137,0)</f>
        <v>0</v>
      </c>
      <c r="L232" s="304"/>
      <c r="M232" s="304"/>
      <c r="N232" s="305">
        <f>IF($M$4&gt;$E136,($M$4-$E136)*N137,0)</f>
        <v>0</v>
      </c>
      <c r="O232" s="304"/>
      <c r="P232" s="304"/>
      <c r="Q232" s="305">
        <f>IF($P$4&gt;$E136,($P$4-$E136)*Q137,0)</f>
        <v>0</v>
      </c>
      <c r="R232" s="304"/>
      <c r="S232" s="304"/>
      <c r="T232" s="305">
        <f>IF($S$4&gt;$E136,($S$4-$E136)*T137,0)</f>
        <v>0</v>
      </c>
      <c r="U232" s="305"/>
      <c r="V232" s="304"/>
      <c r="W232" s="305">
        <f>IF($V$4&gt;$E136,($V$4-$E136)*W137,0)</f>
        <v>0</v>
      </c>
      <c r="X232" s="304"/>
      <c r="Y232" s="304"/>
      <c r="Z232" s="308">
        <f>IF($Y$4&gt;$E136,($Y$4-$E136)*Z137,0)</f>
        <v>0</v>
      </c>
    </row>
  </sheetData>
  <sheetProtection password="9524" sheet="1" objects="1" scenarios="1" selectLockedCells="1"/>
  <mergeCells count="370">
    <mergeCell ref="B2:AA2"/>
    <mergeCell ref="B3:F3"/>
    <mergeCell ref="G3:I3"/>
    <mergeCell ref="J3:L3"/>
    <mergeCell ref="M3:O3"/>
    <mergeCell ref="P3:R3"/>
    <mergeCell ref="S3:U3"/>
    <mergeCell ref="V3:X3"/>
    <mergeCell ref="Y3:AA3"/>
    <mergeCell ref="V4:X4"/>
    <mergeCell ref="Y4:AA4"/>
    <mergeCell ref="B5:F5"/>
    <mergeCell ref="G5:I5"/>
    <mergeCell ref="J5:L5"/>
    <mergeCell ref="M5:O5"/>
    <mergeCell ref="P5:R5"/>
    <mergeCell ref="S5:U5"/>
    <mergeCell ref="V5:X5"/>
    <mergeCell ref="Y5:AA5"/>
    <mergeCell ref="B4:F4"/>
    <mergeCell ref="G4:I4"/>
    <mergeCell ref="J4:L4"/>
    <mergeCell ref="M4:O4"/>
    <mergeCell ref="P4:R4"/>
    <mergeCell ref="S4:U4"/>
    <mergeCell ref="V6:X6"/>
    <mergeCell ref="Y6:AA6"/>
    <mergeCell ref="B7:F7"/>
    <mergeCell ref="G7:I7"/>
    <mergeCell ref="J7:L7"/>
    <mergeCell ref="M7:O7"/>
    <mergeCell ref="P7:R7"/>
    <mergeCell ref="S7:U7"/>
    <mergeCell ref="V7:X7"/>
    <mergeCell ref="Y7:AA7"/>
    <mergeCell ref="B6:F6"/>
    <mergeCell ref="G6:I6"/>
    <mergeCell ref="J6:L6"/>
    <mergeCell ref="M6:O6"/>
    <mergeCell ref="P6:R6"/>
    <mergeCell ref="S6:U6"/>
    <mergeCell ref="C15:E15"/>
    <mergeCell ref="C16:E16"/>
    <mergeCell ref="C17:E17"/>
    <mergeCell ref="C18:AA18"/>
    <mergeCell ref="C19:E19"/>
    <mergeCell ref="C20:E20"/>
    <mergeCell ref="C9:AA9"/>
    <mergeCell ref="C10:AA10"/>
    <mergeCell ref="C11:E11"/>
    <mergeCell ref="C12:E12"/>
    <mergeCell ref="C13:E13"/>
    <mergeCell ref="C14:AA14"/>
    <mergeCell ref="C21:E21"/>
    <mergeCell ref="C22:AA22"/>
    <mergeCell ref="C23:E23"/>
    <mergeCell ref="G23:I23"/>
    <mergeCell ref="J23:L23"/>
    <mergeCell ref="M23:O23"/>
    <mergeCell ref="P23:R23"/>
    <mergeCell ref="S23:U23"/>
    <mergeCell ref="V23:X23"/>
    <mergeCell ref="Y23:AA23"/>
    <mergeCell ref="S25:U25"/>
    <mergeCell ref="V25:X25"/>
    <mergeCell ref="Y25:AA25"/>
    <mergeCell ref="B26:F26"/>
    <mergeCell ref="G26:AA26"/>
    <mergeCell ref="C28:AA28"/>
    <mergeCell ref="B24:D24"/>
    <mergeCell ref="B25:D25"/>
    <mergeCell ref="G25:I25"/>
    <mergeCell ref="J25:L25"/>
    <mergeCell ref="M25:O25"/>
    <mergeCell ref="P25:R25"/>
    <mergeCell ref="C35:E35"/>
    <mergeCell ref="C36:E36"/>
    <mergeCell ref="C37:E37"/>
    <mergeCell ref="C38:E38"/>
    <mergeCell ref="B39:B44"/>
    <mergeCell ref="C39:C44"/>
    <mergeCell ref="C29:E29"/>
    <mergeCell ref="C30:E30"/>
    <mergeCell ref="C31:E31"/>
    <mergeCell ref="C32:E32"/>
    <mergeCell ref="C33:E33"/>
    <mergeCell ref="C34:E34"/>
    <mergeCell ref="C49:E49"/>
    <mergeCell ref="B50:B52"/>
    <mergeCell ref="C50:C52"/>
    <mergeCell ref="F50:F52"/>
    <mergeCell ref="G50:G52"/>
    <mergeCell ref="J50:J52"/>
    <mergeCell ref="V39:V44"/>
    <mergeCell ref="Y39:Y44"/>
    <mergeCell ref="C45:E45"/>
    <mergeCell ref="C46:E46"/>
    <mergeCell ref="C47:E47"/>
    <mergeCell ref="C48:E48"/>
    <mergeCell ref="F39:F44"/>
    <mergeCell ref="G39:G44"/>
    <mergeCell ref="J39:J44"/>
    <mergeCell ref="M39:M44"/>
    <mergeCell ref="P39:P44"/>
    <mergeCell ref="S39:S44"/>
    <mergeCell ref="V53:V55"/>
    <mergeCell ref="Y53:Y55"/>
    <mergeCell ref="C56:E56"/>
    <mergeCell ref="M50:M52"/>
    <mergeCell ref="P50:P52"/>
    <mergeCell ref="S50:S52"/>
    <mergeCell ref="V50:V52"/>
    <mergeCell ref="Y50:Y52"/>
    <mergeCell ref="B53:B55"/>
    <mergeCell ref="C53:C55"/>
    <mergeCell ref="F53:F55"/>
    <mergeCell ref="G53:G55"/>
    <mergeCell ref="J53:J55"/>
    <mergeCell ref="C57:E57"/>
    <mergeCell ref="B58:D58"/>
    <mergeCell ref="B59:D59"/>
    <mergeCell ref="G59:I59"/>
    <mergeCell ref="J59:L59"/>
    <mergeCell ref="M59:O59"/>
    <mergeCell ref="M53:M55"/>
    <mergeCell ref="P53:P55"/>
    <mergeCell ref="S53:S55"/>
    <mergeCell ref="C62:AA62"/>
    <mergeCell ref="C63:E63"/>
    <mergeCell ref="C64:E64"/>
    <mergeCell ref="C65:E65"/>
    <mergeCell ref="C66:E66"/>
    <mergeCell ref="C67:E67"/>
    <mergeCell ref="P59:R59"/>
    <mergeCell ref="S59:U59"/>
    <mergeCell ref="V59:X59"/>
    <mergeCell ref="Y59:AA59"/>
    <mergeCell ref="B60:F60"/>
    <mergeCell ref="G60:AA60"/>
    <mergeCell ref="C74:E74"/>
    <mergeCell ref="B75:B80"/>
    <mergeCell ref="C75:C80"/>
    <mergeCell ref="F75:F80"/>
    <mergeCell ref="G75:G80"/>
    <mergeCell ref="J75:J80"/>
    <mergeCell ref="C68:E68"/>
    <mergeCell ref="C69:E69"/>
    <mergeCell ref="C70:E70"/>
    <mergeCell ref="C71:E71"/>
    <mergeCell ref="C72:E72"/>
    <mergeCell ref="C73:E73"/>
    <mergeCell ref="M75:M80"/>
    <mergeCell ref="P75:P80"/>
    <mergeCell ref="S75:S80"/>
    <mergeCell ref="V75:V80"/>
    <mergeCell ref="Y75:Y80"/>
    <mergeCell ref="C81:E81"/>
    <mergeCell ref="G81:I81"/>
    <mergeCell ref="J81:L81"/>
    <mergeCell ref="S81:U81"/>
    <mergeCell ref="V81:X81"/>
    <mergeCell ref="S83:U83"/>
    <mergeCell ref="V83:X83"/>
    <mergeCell ref="Y83:AA83"/>
    <mergeCell ref="Y81:AA81"/>
    <mergeCell ref="C82:E82"/>
    <mergeCell ref="G82:I82"/>
    <mergeCell ref="J82:L82"/>
    <mergeCell ref="S82:U82"/>
    <mergeCell ref="V82:X82"/>
    <mergeCell ref="Y82:AA82"/>
    <mergeCell ref="C84:E84"/>
    <mergeCell ref="C85:E85"/>
    <mergeCell ref="C86:E86"/>
    <mergeCell ref="C87:E87"/>
    <mergeCell ref="C88:E88"/>
    <mergeCell ref="C89:E89"/>
    <mergeCell ref="C83:E83"/>
    <mergeCell ref="G83:I83"/>
    <mergeCell ref="J83:L83"/>
    <mergeCell ref="B94:B96"/>
    <mergeCell ref="C94:C96"/>
    <mergeCell ref="F94:F96"/>
    <mergeCell ref="G94:G96"/>
    <mergeCell ref="J94:J96"/>
    <mergeCell ref="C90:E90"/>
    <mergeCell ref="B91:B93"/>
    <mergeCell ref="C91:C93"/>
    <mergeCell ref="F91:F93"/>
    <mergeCell ref="G91:G93"/>
    <mergeCell ref="J91:J93"/>
    <mergeCell ref="M94:M96"/>
    <mergeCell ref="P94:P96"/>
    <mergeCell ref="S94:S96"/>
    <mergeCell ref="V94:V96"/>
    <mergeCell ref="Y94:Y96"/>
    <mergeCell ref="C97:E97"/>
    <mergeCell ref="M91:M93"/>
    <mergeCell ref="P91:P93"/>
    <mergeCell ref="S91:S93"/>
    <mergeCell ref="V91:V93"/>
    <mergeCell ref="Y91:Y93"/>
    <mergeCell ref="P100:R100"/>
    <mergeCell ref="S100:U100"/>
    <mergeCell ref="V100:X100"/>
    <mergeCell ref="Y100:AA100"/>
    <mergeCell ref="B101:F101"/>
    <mergeCell ref="G101:AA101"/>
    <mergeCell ref="C98:E98"/>
    <mergeCell ref="B99:D99"/>
    <mergeCell ref="B100:D100"/>
    <mergeCell ref="G100:I100"/>
    <mergeCell ref="J100:L100"/>
    <mergeCell ref="M100:O100"/>
    <mergeCell ref="C109:E109"/>
    <mergeCell ref="C110:E110"/>
    <mergeCell ref="C111:E111"/>
    <mergeCell ref="C112:E112"/>
    <mergeCell ref="C113:E113"/>
    <mergeCell ref="C114:E114"/>
    <mergeCell ref="C103:AA103"/>
    <mergeCell ref="C104:E104"/>
    <mergeCell ref="C105:E105"/>
    <mergeCell ref="C106:E106"/>
    <mergeCell ref="C107:E107"/>
    <mergeCell ref="C108:E108"/>
    <mergeCell ref="Y116:AA116"/>
    <mergeCell ref="B117:F117"/>
    <mergeCell ref="G117:AA117"/>
    <mergeCell ref="C119:AA119"/>
    <mergeCell ref="B115:D115"/>
    <mergeCell ref="B116:D116"/>
    <mergeCell ref="G116:I116"/>
    <mergeCell ref="J116:L116"/>
    <mergeCell ref="M116:O116"/>
    <mergeCell ref="P116:R116"/>
    <mergeCell ref="C120:E120"/>
    <mergeCell ref="C121:E121"/>
    <mergeCell ref="C122:E122"/>
    <mergeCell ref="C123:E123"/>
    <mergeCell ref="C124:E124"/>
    <mergeCell ref="B125:B130"/>
    <mergeCell ref="C125:C128"/>
    <mergeCell ref="S116:U116"/>
    <mergeCell ref="V116:X116"/>
    <mergeCell ref="B136:B137"/>
    <mergeCell ref="C136:C137"/>
    <mergeCell ref="F136:F137"/>
    <mergeCell ref="G136:G137"/>
    <mergeCell ref="J136:J137"/>
    <mergeCell ref="V125:V130"/>
    <mergeCell ref="Y125:Y130"/>
    <mergeCell ref="C131:D131"/>
    <mergeCell ref="C132:E132"/>
    <mergeCell ref="C133:E133"/>
    <mergeCell ref="B134:B135"/>
    <mergeCell ref="C134:C135"/>
    <mergeCell ref="F134:F135"/>
    <mergeCell ref="G134:G135"/>
    <mergeCell ref="J134:J135"/>
    <mergeCell ref="F125:F130"/>
    <mergeCell ref="G125:G130"/>
    <mergeCell ref="J125:J130"/>
    <mergeCell ref="M125:M130"/>
    <mergeCell ref="P125:P130"/>
    <mergeCell ref="S125:S130"/>
    <mergeCell ref="M136:M137"/>
    <mergeCell ref="P136:P137"/>
    <mergeCell ref="S136:S137"/>
    <mergeCell ref="V136:V137"/>
    <mergeCell ref="Y136:Y137"/>
    <mergeCell ref="C138:E138"/>
    <mergeCell ref="M134:M135"/>
    <mergeCell ref="P134:P135"/>
    <mergeCell ref="S134:S135"/>
    <mergeCell ref="V134:V135"/>
    <mergeCell ref="Y134:Y135"/>
    <mergeCell ref="M142:O142"/>
    <mergeCell ref="P142:R142"/>
    <mergeCell ref="S142:U142"/>
    <mergeCell ref="V142:X142"/>
    <mergeCell ref="Y142:AA142"/>
    <mergeCell ref="B143:F143"/>
    <mergeCell ref="G143:AA143"/>
    <mergeCell ref="C139:E139"/>
    <mergeCell ref="C140:E140"/>
    <mergeCell ref="B141:D141"/>
    <mergeCell ref="B142:D142"/>
    <mergeCell ref="G142:I142"/>
    <mergeCell ref="J142:L142"/>
    <mergeCell ref="C149:E149"/>
    <mergeCell ref="G149:I149"/>
    <mergeCell ref="J149:L149"/>
    <mergeCell ref="M149:O149"/>
    <mergeCell ref="P149:R149"/>
    <mergeCell ref="C150:E150"/>
    <mergeCell ref="C145:AA145"/>
    <mergeCell ref="C146:E146"/>
    <mergeCell ref="C147:E147"/>
    <mergeCell ref="C148:E148"/>
    <mergeCell ref="G148:I148"/>
    <mergeCell ref="J148:L148"/>
    <mergeCell ref="S148:U148"/>
    <mergeCell ref="V148:X148"/>
    <mergeCell ref="Y148:AA148"/>
    <mergeCell ref="S152:U152"/>
    <mergeCell ref="V152:X152"/>
    <mergeCell ref="Y152:AA152"/>
    <mergeCell ref="B153:F153"/>
    <mergeCell ref="G153:AA153"/>
    <mergeCell ref="C155:AA155"/>
    <mergeCell ref="B151:D151"/>
    <mergeCell ref="B152:D152"/>
    <mergeCell ref="G152:I152"/>
    <mergeCell ref="J152:L152"/>
    <mergeCell ref="M152:O152"/>
    <mergeCell ref="P152:R152"/>
    <mergeCell ref="V156:X156"/>
    <mergeCell ref="Y156:AA156"/>
    <mergeCell ref="C157:E157"/>
    <mergeCell ref="G157:I157"/>
    <mergeCell ref="J157:L157"/>
    <mergeCell ref="M157:O157"/>
    <mergeCell ref="P157:R157"/>
    <mergeCell ref="S157:U157"/>
    <mergeCell ref="V157:X157"/>
    <mergeCell ref="Y157:AA157"/>
    <mergeCell ref="C156:E156"/>
    <mergeCell ref="G156:I156"/>
    <mergeCell ref="J156:L156"/>
    <mergeCell ref="M156:O156"/>
    <mergeCell ref="P156:R156"/>
    <mergeCell ref="S156:U156"/>
    <mergeCell ref="S159:U159"/>
    <mergeCell ref="V159:X159"/>
    <mergeCell ref="Y159:AA159"/>
    <mergeCell ref="B160:F160"/>
    <mergeCell ref="G160:AA160"/>
    <mergeCell ref="B162:F162"/>
    <mergeCell ref="G162:AA162"/>
    <mergeCell ref="B158:D158"/>
    <mergeCell ref="B159:D159"/>
    <mergeCell ref="G159:I159"/>
    <mergeCell ref="J159:L159"/>
    <mergeCell ref="M159:O159"/>
    <mergeCell ref="P159:R159"/>
    <mergeCell ref="B166:F166"/>
    <mergeCell ref="G166:AA166"/>
    <mergeCell ref="B167:F167"/>
    <mergeCell ref="G167:AA167"/>
    <mergeCell ref="B168:F168"/>
    <mergeCell ref="G168:AA168"/>
    <mergeCell ref="B163:F163"/>
    <mergeCell ref="G163:AA163"/>
    <mergeCell ref="B164:F164"/>
    <mergeCell ref="G164:AA164"/>
    <mergeCell ref="B165:F165"/>
    <mergeCell ref="G165:AA165"/>
    <mergeCell ref="B175:D175"/>
    <mergeCell ref="E175:F175"/>
    <mergeCell ref="G175:AA175"/>
    <mergeCell ref="B177:F177"/>
    <mergeCell ref="G177:AA177"/>
    <mergeCell ref="B169:F169"/>
    <mergeCell ref="G169:AA169"/>
    <mergeCell ref="B171:F171"/>
    <mergeCell ref="G171:AA171"/>
    <mergeCell ref="B173:D173"/>
    <mergeCell ref="E173:F173"/>
    <mergeCell ref="G173:AA173"/>
  </mergeCells>
  <conditionalFormatting sqref="F29">
    <cfRule type="containsText" dxfId="3180" priority="634" stopIfTrue="1" operator="containsText" text="X">
      <formula>NOT(ISERROR(SEARCH("X",F29)))</formula>
    </cfRule>
  </conditionalFormatting>
  <conditionalFormatting sqref="F30">
    <cfRule type="containsText" dxfId="3179" priority="633" stopIfTrue="1" operator="containsText" text="X">
      <formula>NOT(ISERROR(SEARCH("X",F30)))</formula>
    </cfRule>
  </conditionalFormatting>
  <conditionalFormatting sqref="F31:F39 F53 F56">
    <cfRule type="containsText" dxfId="3178" priority="632" stopIfTrue="1" operator="containsText" text="X">
      <formula>NOT(ISERROR(SEARCH("X",F31)))</formula>
    </cfRule>
  </conditionalFormatting>
  <conditionalFormatting sqref="F57">
    <cfRule type="containsText" dxfId="3177" priority="631" stopIfTrue="1" operator="containsText" text="X">
      <formula>NOT(ISERROR(SEARCH("X",F57)))</formula>
    </cfRule>
  </conditionalFormatting>
  <conditionalFormatting sqref="F63">
    <cfRule type="containsText" dxfId="3176" priority="630" stopIfTrue="1" operator="containsText" text="X">
      <formula>NOT(ISERROR(SEARCH("X",F63)))</formula>
    </cfRule>
  </conditionalFormatting>
  <conditionalFormatting sqref="F64">
    <cfRule type="containsText" dxfId="3175" priority="629" stopIfTrue="1" operator="containsText" text="X">
      <formula>NOT(ISERROR(SEARCH("X",F64)))</formula>
    </cfRule>
  </conditionalFormatting>
  <conditionalFormatting sqref="F65:F72">
    <cfRule type="containsText" dxfId="3174" priority="628" stopIfTrue="1" operator="containsText" text="X">
      <formula>NOT(ISERROR(SEARCH("X",F65)))</formula>
    </cfRule>
  </conditionalFormatting>
  <conditionalFormatting sqref="F73:F75 F89 F97:F98">
    <cfRule type="containsText" dxfId="3173" priority="627" stopIfTrue="1" operator="containsText" text="X">
      <formula>NOT(ISERROR(SEARCH("X",F73)))</formula>
    </cfRule>
  </conditionalFormatting>
  <conditionalFormatting sqref="F90">
    <cfRule type="containsText" dxfId="3172" priority="626" stopIfTrue="1" operator="containsText" text="X">
      <formula>NOT(ISERROR(SEARCH("X",F90)))</formula>
    </cfRule>
  </conditionalFormatting>
  <conditionalFormatting sqref="F104">
    <cfRule type="containsText" dxfId="3171" priority="625" stopIfTrue="1" operator="containsText" text="X">
      <formula>NOT(ISERROR(SEARCH("X",F104)))</formula>
    </cfRule>
  </conditionalFormatting>
  <conditionalFormatting sqref="F105">
    <cfRule type="containsText" dxfId="3170" priority="624" stopIfTrue="1" operator="containsText" text="X">
      <formula>NOT(ISERROR(SEARCH("X",F105)))</formula>
    </cfRule>
  </conditionalFormatting>
  <conditionalFormatting sqref="F106:F114">
    <cfRule type="containsText" dxfId="3169" priority="623" stopIfTrue="1" operator="containsText" text="X">
      <formula>NOT(ISERROR(SEARCH("X",F106)))</formula>
    </cfRule>
  </conditionalFormatting>
  <conditionalFormatting sqref="F120:F121">
    <cfRule type="containsText" dxfId="3168" priority="622" stopIfTrue="1" operator="containsText" text="X">
      <formula>NOT(ISERROR(SEARCH("X",F120)))</formula>
    </cfRule>
  </conditionalFormatting>
  <conditionalFormatting sqref="F146">
    <cfRule type="containsText" dxfId="3167" priority="621" stopIfTrue="1" operator="containsText" text="X">
      <formula>NOT(ISERROR(SEARCH("X",F146)))</formula>
    </cfRule>
  </conditionalFormatting>
  <conditionalFormatting sqref="G17">
    <cfRule type="cellIs" dxfId="3166" priority="611" operator="equal">
      <formula>"X"</formula>
    </cfRule>
  </conditionalFormatting>
  <conditionalFormatting sqref="F23">
    <cfRule type="containsText" dxfId="3165" priority="620" stopIfTrue="1" operator="containsText" text="X">
      <formula>NOT(ISERROR(SEARCH("X",F23)))</formula>
    </cfRule>
  </conditionalFormatting>
  <conditionalFormatting sqref="G11">
    <cfRule type="cellIs" dxfId="3164" priority="619" operator="equal">
      <formula>"X"</formula>
    </cfRule>
  </conditionalFormatting>
  <conditionalFormatting sqref="I104:I114 U104:U114 I120:I140 U120:U140 I146:I147 U146:U147 I150 U149:U150 X104:X114 X120:X140 X146:X147 X149:X150 X29:X57 X63:X80 X84:X98 O104:O114 O120:O140 O146:O148 O150 O29:O57 O63:O98 AA120:AA140 AA146:AA147 AA149:AA150 AA29:AA57 AA63:AA80 AA84:AA98 R120:R140 R146:R148 R150 R29:R57 R63:R98 L104:L114 L120:L140 L146:L147 I29:I57 U29:U57 I63:I80 U63:U80 I84:I98 U84:U98 AA104:AA114 R104:R114 L29:L57 L63:L80 L84:L98 O11:O13 AA11:AA13 R11:R13 I11:I13 U11:U13 L11:L13 O15:O17 AA15:AA17 R15:R17 I15:I17 U15:U17 L15:L17 O19:O21 AA19:AA21 R19:R21 I19:I21 U19:U21 L19:L21 X11:X13 X15:X17 X19:X21">
    <cfRule type="expression" dxfId="3163" priority="616">
      <formula>AND($F11="X",G$4&lt;&gt;0)</formula>
    </cfRule>
    <cfRule type="expression" dxfId="3162" priority="617">
      <formula>AND(H11&lt;&gt;0,G$4&lt;&gt;0)</formula>
    </cfRule>
    <cfRule type="expression" dxfId="3161" priority="618">
      <formula>OR(H11=0,G$4=0)</formula>
    </cfRule>
  </conditionalFormatting>
  <conditionalFormatting sqref="G12">
    <cfRule type="cellIs" dxfId="3160" priority="615" operator="equal">
      <formula>"X"</formula>
    </cfRule>
  </conditionalFormatting>
  <conditionalFormatting sqref="G13">
    <cfRule type="cellIs" dxfId="3159" priority="614" operator="equal">
      <formula>"X"</formula>
    </cfRule>
  </conditionalFormatting>
  <conditionalFormatting sqref="G15">
    <cfRule type="cellIs" dxfId="3158" priority="613" operator="equal">
      <formula>"X"</formula>
    </cfRule>
  </conditionalFormatting>
  <conditionalFormatting sqref="G16">
    <cfRule type="cellIs" dxfId="3157" priority="612" operator="equal">
      <formula>"X"</formula>
    </cfRule>
  </conditionalFormatting>
  <conditionalFormatting sqref="F45:F50">
    <cfRule type="containsText" dxfId="3156" priority="610" stopIfTrue="1" operator="containsText" text="X">
      <formula>NOT(ISERROR(SEARCH("X",F45)))</formula>
    </cfRule>
  </conditionalFormatting>
  <conditionalFormatting sqref="V45">
    <cfRule type="cellIs" dxfId="3155" priority="562" operator="equal">
      <formula>"X"</formula>
    </cfRule>
  </conditionalFormatting>
  <conditionalFormatting sqref="G53">
    <cfRule type="cellIs" dxfId="3154" priority="542" operator="equal">
      <formula>"X"</formula>
    </cfRule>
  </conditionalFormatting>
  <conditionalFormatting sqref="M38">
    <cfRule type="cellIs" dxfId="3153" priority="572" operator="equal">
      <formula>"X"</formula>
    </cfRule>
  </conditionalFormatting>
  <conditionalFormatting sqref="G56">
    <cfRule type="cellIs" dxfId="3152" priority="538" operator="equal">
      <formula>"X"</formula>
    </cfRule>
  </conditionalFormatting>
  <conditionalFormatting sqref="M56">
    <cfRule type="cellIs" dxfId="3151" priority="537" operator="equal">
      <formula>"X"</formula>
    </cfRule>
  </conditionalFormatting>
  <conditionalFormatting sqref="S56">
    <cfRule type="cellIs" dxfId="3150" priority="536" operator="equal">
      <formula>"X"</formula>
    </cfRule>
  </conditionalFormatting>
  <conditionalFormatting sqref="S35">
    <cfRule type="cellIs" dxfId="3149" priority="583" operator="equal">
      <formula>"X"</formula>
    </cfRule>
  </conditionalFormatting>
  <conditionalFormatting sqref="G35">
    <cfRule type="cellIs" dxfId="3148" priority="585" operator="equal">
      <formula>"X"</formula>
    </cfRule>
  </conditionalFormatting>
  <conditionalFormatting sqref="M35">
    <cfRule type="cellIs" dxfId="3147" priority="584" operator="equal">
      <formula>"X"</formula>
    </cfRule>
  </conditionalFormatting>
  <conditionalFormatting sqref="G29">
    <cfRule type="cellIs" dxfId="3146" priority="609" operator="equal">
      <formula>"X"</formula>
    </cfRule>
  </conditionalFormatting>
  <conditionalFormatting sqref="M29">
    <cfRule type="cellIs" dxfId="3145" priority="608" operator="equal">
      <formula>"X"</formula>
    </cfRule>
  </conditionalFormatting>
  <conditionalFormatting sqref="S29">
    <cfRule type="cellIs" dxfId="3144" priority="607" operator="equal">
      <formula>"X"</formula>
    </cfRule>
  </conditionalFormatting>
  <conditionalFormatting sqref="V29">
    <cfRule type="cellIs" dxfId="3143" priority="606" operator="equal">
      <formula>"X"</formula>
    </cfRule>
  </conditionalFormatting>
  <conditionalFormatting sqref="G30">
    <cfRule type="cellIs" dxfId="3142" priority="605" operator="equal">
      <formula>"X"</formula>
    </cfRule>
  </conditionalFormatting>
  <conditionalFormatting sqref="M30">
    <cfRule type="cellIs" dxfId="3141" priority="604" operator="equal">
      <formula>"X"</formula>
    </cfRule>
  </conditionalFormatting>
  <conditionalFormatting sqref="S30">
    <cfRule type="cellIs" dxfId="3140" priority="603" operator="equal">
      <formula>"X"</formula>
    </cfRule>
  </conditionalFormatting>
  <conditionalFormatting sqref="V30">
    <cfRule type="cellIs" dxfId="3139" priority="602" operator="equal">
      <formula>"X"</formula>
    </cfRule>
  </conditionalFormatting>
  <conditionalFormatting sqref="G31">
    <cfRule type="cellIs" dxfId="3138" priority="601" operator="equal">
      <formula>"X"</formula>
    </cfRule>
  </conditionalFormatting>
  <conditionalFormatting sqref="M31">
    <cfRule type="cellIs" dxfId="3137" priority="600" operator="equal">
      <formula>"X"</formula>
    </cfRule>
  </conditionalFormatting>
  <conditionalFormatting sqref="S31">
    <cfRule type="cellIs" dxfId="3136" priority="599" operator="equal">
      <formula>"X"</formula>
    </cfRule>
  </conditionalFormatting>
  <conditionalFormatting sqref="V31">
    <cfRule type="cellIs" dxfId="3135" priority="598" operator="equal">
      <formula>"X"</formula>
    </cfRule>
  </conditionalFormatting>
  <conditionalFormatting sqref="G32">
    <cfRule type="cellIs" dxfId="3134" priority="597" operator="equal">
      <formula>"X"</formula>
    </cfRule>
  </conditionalFormatting>
  <conditionalFormatting sqref="M32">
    <cfRule type="cellIs" dxfId="3133" priority="596" operator="equal">
      <formula>"X"</formula>
    </cfRule>
  </conditionalFormatting>
  <conditionalFormatting sqref="S32">
    <cfRule type="cellIs" dxfId="3132" priority="595" operator="equal">
      <formula>"X"</formula>
    </cfRule>
  </conditionalFormatting>
  <conditionalFormatting sqref="V32">
    <cfRule type="cellIs" dxfId="3131" priority="594" operator="equal">
      <formula>"X"</formula>
    </cfRule>
  </conditionalFormatting>
  <conditionalFormatting sqref="G33">
    <cfRule type="cellIs" dxfId="3130" priority="593" operator="equal">
      <formula>"X"</formula>
    </cfRule>
  </conditionalFormatting>
  <conditionalFormatting sqref="M33">
    <cfRule type="cellIs" dxfId="3129" priority="592" operator="equal">
      <formula>"X"</formula>
    </cfRule>
  </conditionalFormatting>
  <conditionalFormatting sqref="S33">
    <cfRule type="cellIs" dxfId="3128" priority="591" operator="equal">
      <formula>"X"</formula>
    </cfRule>
  </conditionalFormatting>
  <conditionalFormatting sqref="V33">
    <cfRule type="cellIs" dxfId="3127" priority="590" operator="equal">
      <formula>"X"</formula>
    </cfRule>
  </conditionalFormatting>
  <conditionalFormatting sqref="G34">
    <cfRule type="cellIs" dxfId="3126" priority="589" operator="equal">
      <formula>"X"</formula>
    </cfRule>
  </conditionalFormatting>
  <conditionalFormatting sqref="M34">
    <cfRule type="cellIs" dxfId="3125" priority="588" operator="equal">
      <formula>"X"</formula>
    </cfRule>
  </conditionalFormatting>
  <conditionalFormatting sqref="S34">
    <cfRule type="cellIs" dxfId="3124" priority="587" operator="equal">
      <formula>"X"</formula>
    </cfRule>
  </conditionalFormatting>
  <conditionalFormatting sqref="V34">
    <cfRule type="cellIs" dxfId="3123" priority="586" operator="equal">
      <formula>"X"</formula>
    </cfRule>
  </conditionalFormatting>
  <conditionalFormatting sqref="V35">
    <cfRule type="cellIs" dxfId="3122" priority="582" operator="equal">
      <formula>"X"</formula>
    </cfRule>
  </conditionalFormatting>
  <conditionalFormatting sqref="G36">
    <cfRule type="cellIs" dxfId="3121" priority="581" operator="equal">
      <formula>"X"</formula>
    </cfRule>
  </conditionalFormatting>
  <conditionalFormatting sqref="M36">
    <cfRule type="cellIs" dxfId="3120" priority="580" operator="equal">
      <formula>"X"</formula>
    </cfRule>
  </conditionalFormatting>
  <conditionalFormatting sqref="S36">
    <cfRule type="cellIs" dxfId="3119" priority="579" operator="equal">
      <formula>"X"</formula>
    </cfRule>
  </conditionalFormatting>
  <conditionalFormatting sqref="V36">
    <cfRule type="cellIs" dxfId="3118" priority="578" operator="equal">
      <formula>"X"</formula>
    </cfRule>
  </conditionalFormatting>
  <conditionalFormatting sqref="G37">
    <cfRule type="cellIs" dxfId="3117" priority="577" operator="equal">
      <formula>"X"</formula>
    </cfRule>
  </conditionalFormatting>
  <conditionalFormatting sqref="M37">
    <cfRule type="cellIs" dxfId="3116" priority="576" operator="equal">
      <formula>"X"</formula>
    </cfRule>
  </conditionalFormatting>
  <conditionalFormatting sqref="S37">
    <cfRule type="cellIs" dxfId="3115" priority="575" operator="equal">
      <formula>"X"</formula>
    </cfRule>
  </conditionalFormatting>
  <conditionalFormatting sqref="V37">
    <cfRule type="cellIs" dxfId="3114" priority="574" operator="equal">
      <formula>"X"</formula>
    </cfRule>
  </conditionalFormatting>
  <conditionalFormatting sqref="G38">
    <cfRule type="cellIs" dxfId="3113" priority="573" operator="equal">
      <formula>"X"</formula>
    </cfRule>
  </conditionalFormatting>
  <conditionalFormatting sqref="S38">
    <cfRule type="cellIs" dxfId="3112" priority="571" operator="equal">
      <formula>"X"</formula>
    </cfRule>
  </conditionalFormatting>
  <conditionalFormatting sqref="V38">
    <cfRule type="cellIs" dxfId="3111" priority="570" operator="equal">
      <formula>"X"</formula>
    </cfRule>
  </conditionalFormatting>
  <conditionalFormatting sqref="G39">
    <cfRule type="cellIs" dxfId="3110" priority="569" operator="equal">
      <formula>"X"</formula>
    </cfRule>
  </conditionalFormatting>
  <conditionalFormatting sqref="M39">
    <cfRule type="cellIs" dxfId="3109" priority="568" operator="equal">
      <formula>"X"</formula>
    </cfRule>
  </conditionalFormatting>
  <conditionalFormatting sqref="S39">
    <cfRule type="cellIs" dxfId="3108" priority="567" operator="equal">
      <formula>"X"</formula>
    </cfRule>
  </conditionalFormatting>
  <conditionalFormatting sqref="V39">
    <cfRule type="cellIs" dxfId="3107" priority="566" operator="equal">
      <formula>"X"</formula>
    </cfRule>
  </conditionalFormatting>
  <conditionalFormatting sqref="G45">
    <cfRule type="cellIs" dxfId="3106" priority="565" operator="equal">
      <formula>"X"</formula>
    </cfRule>
  </conditionalFormatting>
  <conditionalFormatting sqref="M45">
    <cfRule type="cellIs" dxfId="3105" priority="564" operator="equal">
      <formula>"X"</formula>
    </cfRule>
  </conditionalFormatting>
  <conditionalFormatting sqref="S45">
    <cfRule type="cellIs" dxfId="3104" priority="563" operator="equal">
      <formula>"X"</formula>
    </cfRule>
  </conditionalFormatting>
  <conditionalFormatting sqref="G46">
    <cfRule type="cellIs" dxfId="3103" priority="561" operator="equal">
      <formula>"X"</formula>
    </cfRule>
  </conditionalFormatting>
  <conditionalFormatting sqref="M46">
    <cfRule type="cellIs" dxfId="3102" priority="560" operator="equal">
      <formula>"X"</formula>
    </cfRule>
  </conditionalFormatting>
  <conditionalFormatting sqref="S46">
    <cfRule type="cellIs" dxfId="3101" priority="559" operator="equal">
      <formula>"X"</formula>
    </cfRule>
  </conditionalFormatting>
  <conditionalFormatting sqref="V46">
    <cfRule type="cellIs" dxfId="3100" priority="558" operator="equal">
      <formula>"X"</formula>
    </cfRule>
  </conditionalFormatting>
  <conditionalFormatting sqref="G47">
    <cfRule type="cellIs" dxfId="3099" priority="557" operator="equal">
      <formula>"X"</formula>
    </cfRule>
  </conditionalFormatting>
  <conditionalFormatting sqref="M47">
    <cfRule type="cellIs" dxfId="3098" priority="556" operator="equal">
      <formula>"X"</formula>
    </cfRule>
  </conditionalFormatting>
  <conditionalFormatting sqref="S47">
    <cfRule type="cellIs" dxfId="3097" priority="555" operator="equal">
      <formula>"X"</formula>
    </cfRule>
  </conditionalFormatting>
  <conditionalFormatting sqref="V47">
    <cfRule type="cellIs" dxfId="3096" priority="554" operator="equal">
      <formula>"X"</formula>
    </cfRule>
  </conditionalFormatting>
  <conditionalFormatting sqref="G48">
    <cfRule type="cellIs" dxfId="3095" priority="553" operator="equal">
      <formula>"X"</formula>
    </cfRule>
  </conditionalFormatting>
  <conditionalFormatting sqref="M48">
    <cfRule type="cellIs" dxfId="3094" priority="552" operator="equal">
      <formula>"X"</formula>
    </cfRule>
  </conditionalFormatting>
  <conditionalFormatting sqref="S48">
    <cfRule type="cellIs" dxfId="3093" priority="551" operator="equal">
      <formula>"X"</formula>
    </cfRule>
  </conditionalFormatting>
  <conditionalFormatting sqref="V48">
    <cfRule type="cellIs" dxfId="3092" priority="550" operator="equal">
      <formula>"X"</formula>
    </cfRule>
  </conditionalFormatting>
  <conditionalFormatting sqref="G49">
    <cfRule type="cellIs" dxfId="3091" priority="549" operator="equal">
      <formula>"X"</formula>
    </cfRule>
  </conditionalFormatting>
  <conditionalFormatting sqref="M49">
    <cfRule type="cellIs" dxfId="3090" priority="548" operator="equal">
      <formula>"X"</formula>
    </cfRule>
  </conditionalFormatting>
  <conditionalFormatting sqref="S49">
    <cfRule type="cellIs" dxfId="3089" priority="547" operator="equal">
      <formula>"X"</formula>
    </cfRule>
  </conditionalFormatting>
  <conditionalFormatting sqref="V49">
    <cfRule type="cellIs" dxfId="3088" priority="546" operator="equal">
      <formula>"X"</formula>
    </cfRule>
  </conditionalFormatting>
  <conditionalFormatting sqref="M50">
    <cfRule type="cellIs" dxfId="3087" priority="545" operator="equal">
      <formula>"X"</formula>
    </cfRule>
  </conditionalFormatting>
  <conditionalFormatting sqref="S50">
    <cfRule type="cellIs" dxfId="3086" priority="544" operator="equal">
      <formula>"X"</formula>
    </cfRule>
  </conditionalFormatting>
  <conditionalFormatting sqref="V50">
    <cfRule type="cellIs" dxfId="3085" priority="543" operator="equal">
      <formula>"X"</formula>
    </cfRule>
  </conditionalFormatting>
  <conditionalFormatting sqref="M53">
    <cfRule type="cellIs" dxfId="3084" priority="541" operator="equal">
      <formula>"X"</formula>
    </cfRule>
  </conditionalFormatting>
  <conditionalFormatting sqref="S53">
    <cfRule type="cellIs" dxfId="3083" priority="540" operator="equal">
      <formula>"X"</formula>
    </cfRule>
  </conditionalFormatting>
  <conditionalFormatting sqref="V53">
    <cfRule type="cellIs" dxfId="3082" priority="539" operator="equal">
      <formula>"X"</formula>
    </cfRule>
  </conditionalFormatting>
  <conditionalFormatting sqref="V56">
    <cfRule type="cellIs" dxfId="3081" priority="535" operator="equal">
      <formula>"X"</formula>
    </cfRule>
  </conditionalFormatting>
  <conditionalFormatting sqref="G57">
    <cfRule type="cellIs" dxfId="3080" priority="534" operator="equal">
      <formula>"X"</formula>
    </cfRule>
  </conditionalFormatting>
  <conditionalFormatting sqref="M57">
    <cfRule type="cellIs" dxfId="3079" priority="533" operator="equal">
      <formula>"X"</formula>
    </cfRule>
  </conditionalFormatting>
  <conditionalFormatting sqref="S57">
    <cfRule type="cellIs" dxfId="3078" priority="532" operator="equal">
      <formula>"X"</formula>
    </cfRule>
  </conditionalFormatting>
  <conditionalFormatting sqref="V57">
    <cfRule type="cellIs" dxfId="3077" priority="531" operator="equal">
      <formula>"X"</formula>
    </cfRule>
  </conditionalFormatting>
  <conditionalFormatting sqref="F81:F84">
    <cfRule type="containsText" dxfId="3076" priority="530" stopIfTrue="1" operator="containsText" text="X">
      <formula>NOT(ISERROR(SEARCH("X",F81)))</formula>
    </cfRule>
  </conditionalFormatting>
  <conditionalFormatting sqref="F85:F87">
    <cfRule type="containsText" dxfId="3075" priority="529" stopIfTrue="1" operator="containsText" text="X">
      <formula>NOT(ISERROR(SEARCH("X",F85)))</formula>
    </cfRule>
  </conditionalFormatting>
  <conditionalFormatting sqref="F88">
    <cfRule type="containsText" dxfId="3074" priority="528" stopIfTrue="1" operator="containsText" text="X">
      <formula>NOT(ISERROR(SEARCH("X",F88)))</formula>
    </cfRule>
  </conditionalFormatting>
  <conditionalFormatting sqref="G63">
    <cfRule type="cellIs" dxfId="3073" priority="527" operator="equal">
      <formula>"X"</formula>
    </cfRule>
  </conditionalFormatting>
  <conditionalFormatting sqref="M63">
    <cfRule type="cellIs" dxfId="3072" priority="526" operator="equal">
      <formula>"X"</formula>
    </cfRule>
  </conditionalFormatting>
  <conditionalFormatting sqref="S63">
    <cfRule type="cellIs" dxfId="3071" priority="525" operator="equal">
      <formula>"X"</formula>
    </cfRule>
  </conditionalFormatting>
  <conditionalFormatting sqref="V63">
    <cfRule type="cellIs" dxfId="3070" priority="524" operator="equal">
      <formula>"X"</formula>
    </cfRule>
  </conditionalFormatting>
  <conditionalFormatting sqref="G64">
    <cfRule type="cellIs" dxfId="3069" priority="523" operator="equal">
      <formula>"X"</formula>
    </cfRule>
  </conditionalFormatting>
  <conditionalFormatting sqref="M64">
    <cfRule type="cellIs" dxfId="3068" priority="522" operator="equal">
      <formula>"X"</formula>
    </cfRule>
  </conditionalFormatting>
  <conditionalFormatting sqref="S64">
    <cfRule type="cellIs" dxfId="3067" priority="521" operator="equal">
      <formula>"X"</formula>
    </cfRule>
  </conditionalFormatting>
  <conditionalFormatting sqref="V64">
    <cfRule type="cellIs" dxfId="3066" priority="520" operator="equal">
      <formula>"X"</formula>
    </cfRule>
  </conditionalFormatting>
  <conditionalFormatting sqref="G65">
    <cfRule type="cellIs" dxfId="3065" priority="519" operator="equal">
      <formula>"X"</formula>
    </cfRule>
  </conditionalFormatting>
  <conditionalFormatting sqref="M65">
    <cfRule type="cellIs" dxfId="3064" priority="518" operator="equal">
      <formula>"X"</formula>
    </cfRule>
  </conditionalFormatting>
  <conditionalFormatting sqref="S65">
    <cfRule type="cellIs" dxfId="3063" priority="517" operator="equal">
      <formula>"X"</formula>
    </cfRule>
  </conditionalFormatting>
  <conditionalFormatting sqref="V65">
    <cfRule type="cellIs" dxfId="3062" priority="516" operator="equal">
      <formula>"X"</formula>
    </cfRule>
  </conditionalFormatting>
  <conditionalFormatting sqref="G66">
    <cfRule type="cellIs" dxfId="3061" priority="515" operator="equal">
      <formula>"X"</formula>
    </cfRule>
  </conditionalFormatting>
  <conditionalFormatting sqref="M66">
    <cfRule type="cellIs" dxfId="3060" priority="514" operator="equal">
      <formula>"X"</formula>
    </cfRule>
  </conditionalFormatting>
  <conditionalFormatting sqref="S66">
    <cfRule type="cellIs" dxfId="3059" priority="513" operator="equal">
      <formula>"X"</formula>
    </cfRule>
  </conditionalFormatting>
  <conditionalFormatting sqref="V66">
    <cfRule type="cellIs" dxfId="3058" priority="512" operator="equal">
      <formula>"X"</formula>
    </cfRule>
  </conditionalFormatting>
  <conditionalFormatting sqref="G67">
    <cfRule type="cellIs" dxfId="3057" priority="511" operator="equal">
      <formula>"X"</formula>
    </cfRule>
  </conditionalFormatting>
  <conditionalFormatting sqref="M67">
    <cfRule type="cellIs" dxfId="3056" priority="510" operator="equal">
      <formula>"X"</formula>
    </cfRule>
  </conditionalFormatting>
  <conditionalFormatting sqref="S67">
    <cfRule type="cellIs" dxfId="3055" priority="509" operator="equal">
      <formula>"X"</formula>
    </cfRule>
  </conditionalFormatting>
  <conditionalFormatting sqref="V67">
    <cfRule type="cellIs" dxfId="3054" priority="508" operator="equal">
      <formula>"X"</formula>
    </cfRule>
  </conditionalFormatting>
  <conditionalFormatting sqref="G69">
    <cfRule type="cellIs" dxfId="3053" priority="507" operator="equal">
      <formula>"X"</formula>
    </cfRule>
  </conditionalFormatting>
  <conditionalFormatting sqref="M69">
    <cfRule type="cellIs" dxfId="3052" priority="506" operator="equal">
      <formula>"X"</formula>
    </cfRule>
  </conditionalFormatting>
  <conditionalFormatting sqref="S69">
    <cfRule type="cellIs" dxfId="3051" priority="505" operator="equal">
      <formula>"X"</formula>
    </cfRule>
  </conditionalFormatting>
  <conditionalFormatting sqref="V69">
    <cfRule type="cellIs" dxfId="3050" priority="504" operator="equal">
      <formula>"X"</formula>
    </cfRule>
  </conditionalFormatting>
  <conditionalFormatting sqref="G70">
    <cfRule type="cellIs" dxfId="3049" priority="503" operator="equal">
      <formula>"X"</formula>
    </cfRule>
  </conditionalFormatting>
  <conditionalFormatting sqref="M70">
    <cfRule type="cellIs" dxfId="3048" priority="502" operator="equal">
      <formula>"X"</formula>
    </cfRule>
  </conditionalFormatting>
  <conditionalFormatting sqref="S70">
    <cfRule type="cellIs" dxfId="3047" priority="501" operator="equal">
      <formula>"X"</formula>
    </cfRule>
  </conditionalFormatting>
  <conditionalFormatting sqref="V70">
    <cfRule type="cellIs" dxfId="3046" priority="500" operator="equal">
      <formula>"X"</formula>
    </cfRule>
  </conditionalFormatting>
  <conditionalFormatting sqref="G68">
    <cfRule type="cellIs" dxfId="3045" priority="499" operator="equal">
      <formula>"X"</formula>
    </cfRule>
  </conditionalFormatting>
  <conditionalFormatting sqref="M68">
    <cfRule type="cellIs" dxfId="3044" priority="498" operator="equal">
      <formula>"X"</formula>
    </cfRule>
  </conditionalFormatting>
  <conditionalFormatting sqref="S68">
    <cfRule type="cellIs" dxfId="3043" priority="497" operator="equal">
      <formula>"X"</formula>
    </cfRule>
  </conditionalFormatting>
  <conditionalFormatting sqref="V68">
    <cfRule type="cellIs" dxfId="3042" priority="496" operator="equal">
      <formula>"X"</formula>
    </cfRule>
  </conditionalFormatting>
  <conditionalFormatting sqref="G71">
    <cfRule type="cellIs" dxfId="3041" priority="495" operator="equal">
      <formula>"X"</formula>
    </cfRule>
  </conditionalFormatting>
  <conditionalFormatting sqref="M71">
    <cfRule type="cellIs" dxfId="3040" priority="494" operator="equal">
      <formula>"X"</formula>
    </cfRule>
  </conditionalFormatting>
  <conditionalFormatting sqref="S71">
    <cfRule type="cellIs" dxfId="3039" priority="493" operator="equal">
      <formula>"X"</formula>
    </cfRule>
  </conditionalFormatting>
  <conditionalFormatting sqref="V71">
    <cfRule type="cellIs" dxfId="3038" priority="492" operator="equal">
      <formula>"X"</formula>
    </cfRule>
  </conditionalFormatting>
  <conditionalFormatting sqref="G72">
    <cfRule type="cellIs" dxfId="3037" priority="491" operator="equal">
      <formula>"X"</formula>
    </cfRule>
  </conditionalFormatting>
  <conditionalFormatting sqref="M72">
    <cfRule type="cellIs" dxfId="3036" priority="490" operator="equal">
      <formula>"X"</formula>
    </cfRule>
  </conditionalFormatting>
  <conditionalFormatting sqref="S72">
    <cfRule type="cellIs" dxfId="3035" priority="489" operator="equal">
      <formula>"X"</formula>
    </cfRule>
  </conditionalFormatting>
  <conditionalFormatting sqref="V72">
    <cfRule type="cellIs" dxfId="3034" priority="488" operator="equal">
      <formula>"X"</formula>
    </cfRule>
  </conditionalFormatting>
  <conditionalFormatting sqref="G73">
    <cfRule type="cellIs" dxfId="3033" priority="487" operator="equal">
      <formula>"X"</formula>
    </cfRule>
  </conditionalFormatting>
  <conditionalFormatting sqref="M73">
    <cfRule type="cellIs" dxfId="3032" priority="486" operator="equal">
      <formula>"X"</formula>
    </cfRule>
  </conditionalFormatting>
  <conditionalFormatting sqref="S73">
    <cfRule type="cellIs" dxfId="3031" priority="485" operator="equal">
      <formula>"X"</formula>
    </cfRule>
  </conditionalFormatting>
  <conditionalFormatting sqref="V73">
    <cfRule type="cellIs" dxfId="3030" priority="484" operator="equal">
      <formula>"X"</formula>
    </cfRule>
  </conditionalFormatting>
  <conditionalFormatting sqref="G74">
    <cfRule type="cellIs" dxfId="3029" priority="483" operator="equal">
      <formula>"X"</formula>
    </cfRule>
  </conditionalFormatting>
  <conditionalFormatting sqref="M74">
    <cfRule type="cellIs" dxfId="3028" priority="482" operator="equal">
      <formula>"X"</formula>
    </cfRule>
  </conditionalFormatting>
  <conditionalFormatting sqref="S74">
    <cfRule type="cellIs" dxfId="3027" priority="481" operator="equal">
      <formula>"X"</formula>
    </cfRule>
  </conditionalFormatting>
  <conditionalFormatting sqref="V74">
    <cfRule type="cellIs" dxfId="3026" priority="480" operator="equal">
      <formula>"X"</formula>
    </cfRule>
  </conditionalFormatting>
  <conditionalFormatting sqref="M75">
    <cfRule type="cellIs" dxfId="3025" priority="479" operator="equal">
      <formula>"X"</formula>
    </cfRule>
  </conditionalFormatting>
  <conditionalFormatting sqref="S75">
    <cfRule type="cellIs" dxfId="3024" priority="478" operator="equal">
      <formula>"X"</formula>
    </cfRule>
  </conditionalFormatting>
  <conditionalFormatting sqref="V75">
    <cfRule type="cellIs" dxfId="3023" priority="477" operator="equal">
      <formula>"X"</formula>
    </cfRule>
  </conditionalFormatting>
  <conditionalFormatting sqref="G75">
    <cfRule type="cellIs" dxfId="3022" priority="476" operator="equal">
      <formula>"X"</formula>
    </cfRule>
  </conditionalFormatting>
  <conditionalFormatting sqref="M81">
    <cfRule type="cellIs" dxfId="3021" priority="475" operator="equal">
      <formula>"X"</formula>
    </cfRule>
  </conditionalFormatting>
  <conditionalFormatting sqref="M82">
    <cfRule type="cellIs" dxfId="3020" priority="474" operator="equal">
      <formula>"X"</formula>
    </cfRule>
  </conditionalFormatting>
  <conditionalFormatting sqref="M83">
    <cfRule type="cellIs" dxfId="3019" priority="473" operator="equal">
      <formula>"X"</formula>
    </cfRule>
  </conditionalFormatting>
  <conditionalFormatting sqref="G84">
    <cfRule type="cellIs" dxfId="3018" priority="472" operator="equal">
      <formula>"X"</formula>
    </cfRule>
  </conditionalFormatting>
  <conditionalFormatting sqref="M84">
    <cfRule type="cellIs" dxfId="3017" priority="471" operator="equal">
      <formula>"X"</formula>
    </cfRule>
  </conditionalFormatting>
  <conditionalFormatting sqref="S84">
    <cfRule type="cellIs" dxfId="3016" priority="470" operator="equal">
      <formula>"X"</formula>
    </cfRule>
  </conditionalFormatting>
  <conditionalFormatting sqref="V84">
    <cfRule type="cellIs" dxfId="3015" priority="469" operator="equal">
      <formula>"X"</formula>
    </cfRule>
  </conditionalFormatting>
  <conditionalFormatting sqref="G86">
    <cfRule type="cellIs" dxfId="3014" priority="468" operator="equal">
      <formula>"X"</formula>
    </cfRule>
  </conditionalFormatting>
  <conditionalFormatting sqref="M86">
    <cfRule type="cellIs" dxfId="3013" priority="467" operator="equal">
      <formula>"X"</formula>
    </cfRule>
  </conditionalFormatting>
  <conditionalFormatting sqref="S86">
    <cfRule type="cellIs" dxfId="3012" priority="466" operator="equal">
      <formula>"X"</formula>
    </cfRule>
  </conditionalFormatting>
  <conditionalFormatting sqref="V86">
    <cfRule type="cellIs" dxfId="3011" priority="465" operator="equal">
      <formula>"X"</formula>
    </cfRule>
  </conditionalFormatting>
  <conditionalFormatting sqref="G90">
    <cfRule type="cellIs" dxfId="3010" priority="464" operator="equal">
      <formula>"X"</formula>
    </cfRule>
  </conditionalFormatting>
  <conditionalFormatting sqref="M90">
    <cfRule type="cellIs" dxfId="3009" priority="463" operator="equal">
      <formula>"X"</formula>
    </cfRule>
  </conditionalFormatting>
  <conditionalFormatting sqref="S90">
    <cfRule type="cellIs" dxfId="3008" priority="462" operator="equal">
      <formula>"X"</formula>
    </cfRule>
  </conditionalFormatting>
  <conditionalFormatting sqref="V90">
    <cfRule type="cellIs" dxfId="3007" priority="461" operator="equal">
      <formula>"X"</formula>
    </cfRule>
  </conditionalFormatting>
  <conditionalFormatting sqref="G97">
    <cfRule type="cellIs" dxfId="3006" priority="460" operator="equal">
      <formula>"X"</formula>
    </cfRule>
  </conditionalFormatting>
  <conditionalFormatting sqref="M97">
    <cfRule type="cellIs" dxfId="3005" priority="459" operator="equal">
      <formula>"X"</formula>
    </cfRule>
  </conditionalFormatting>
  <conditionalFormatting sqref="S97">
    <cfRule type="cellIs" dxfId="3004" priority="458" operator="equal">
      <formula>"X"</formula>
    </cfRule>
  </conditionalFormatting>
  <conditionalFormatting sqref="V97">
    <cfRule type="cellIs" dxfId="3003" priority="457" operator="equal">
      <formula>"X"</formula>
    </cfRule>
  </conditionalFormatting>
  <conditionalFormatting sqref="G98">
    <cfRule type="cellIs" dxfId="3002" priority="456" operator="equal">
      <formula>"X"</formula>
    </cfRule>
  </conditionalFormatting>
  <conditionalFormatting sqref="M98">
    <cfRule type="cellIs" dxfId="3001" priority="455" operator="equal">
      <formula>"X"</formula>
    </cfRule>
  </conditionalFormatting>
  <conditionalFormatting sqref="S98">
    <cfRule type="cellIs" dxfId="3000" priority="454" operator="equal">
      <formula>"X"</formula>
    </cfRule>
  </conditionalFormatting>
  <conditionalFormatting sqref="V98">
    <cfRule type="cellIs" dxfId="2999" priority="453" operator="equal">
      <formula>"X"</formula>
    </cfRule>
  </conditionalFormatting>
  <conditionalFormatting sqref="G85">
    <cfRule type="cellIs" dxfId="2998" priority="452" operator="equal">
      <formula>"X"</formula>
    </cfRule>
  </conditionalFormatting>
  <conditionalFormatting sqref="M85">
    <cfRule type="cellIs" dxfId="2997" priority="451" operator="equal">
      <formula>"X"</formula>
    </cfRule>
  </conditionalFormatting>
  <conditionalFormatting sqref="S85">
    <cfRule type="cellIs" dxfId="2996" priority="450" operator="equal">
      <formula>"X"</formula>
    </cfRule>
  </conditionalFormatting>
  <conditionalFormatting sqref="V85">
    <cfRule type="cellIs" dxfId="2995" priority="449" operator="equal">
      <formula>"X"</formula>
    </cfRule>
  </conditionalFormatting>
  <conditionalFormatting sqref="G87">
    <cfRule type="cellIs" dxfId="2994" priority="448" operator="equal">
      <formula>"X"</formula>
    </cfRule>
  </conditionalFormatting>
  <conditionalFormatting sqref="M87">
    <cfRule type="cellIs" dxfId="2993" priority="447" operator="equal">
      <formula>"X"</formula>
    </cfRule>
  </conditionalFormatting>
  <conditionalFormatting sqref="S87">
    <cfRule type="cellIs" dxfId="2992" priority="446" operator="equal">
      <formula>"X"</formula>
    </cfRule>
  </conditionalFormatting>
  <conditionalFormatting sqref="V87">
    <cfRule type="cellIs" dxfId="2991" priority="445" operator="equal">
      <formula>"X"</formula>
    </cfRule>
  </conditionalFormatting>
  <conditionalFormatting sqref="G88">
    <cfRule type="cellIs" dxfId="2990" priority="444" operator="equal">
      <formula>"X"</formula>
    </cfRule>
  </conditionalFormatting>
  <conditionalFormatting sqref="M88">
    <cfRule type="cellIs" dxfId="2989" priority="443" operator="equal">
      <formula>"X"</formula>
    </cfRule>
  </conditionalFormatting>
  <conditionalFormatting sqref="S88">
    <cfRule type="cellIs" dxfId="2988" priority="442" operator="equal">
      <formula>"X"</formula>
    </cfRule>
  </conditionalFormatting>
  <conditionalFormatting sqref="V88">
    <cfRule type="cellIs" dxfId="2987" priority="441" operator="equal">
      <formula>"X"</formula>
    </cfRule>
  </conditionalFormatting>
  <conditionalFormatting sqref="G89">
    <cfRule type="cellIs" dxfId="2986" priority="440" operator="equal">
      <formula>"X"</formula>
    </cfRule>
  </conditionalFormatting>
  <conditionalFormatting sqref="M89">
    <cfRule type="cellIs" dxfId="2985" priority="439" operator="equal">
      <formula>"X"</formula>
    </cfRule>
  </conditionalFormatting>
  <conditionalFormatting sqref="S89">
    <cfRule type="cellIs" dxfId="2984" priority="438" operator="equal">
      <formula>"X"</formula>
    </cfRule>
  </conditionalFormatting>
  <conditionalFormatting sqref="V89">
    <cfRule type="cellIs" dxfId="2983" priority="437" operator="equal">
      <formula>"X"</formula>
    </cfRule>
  </conditionalFormatting>
  <conditionalFormatting sqref="G104">
    <cfRule type="cellIs" dxfId="2982" priority="436" operator="equal">
      <formula>"X"</formula>
    </cfRule>
  </conditionalFormatting>
  <conditionalFormatting sqref="M104">
    <cfRule type="cellIs" dxfId="2981" priority="435" operator="equal">
      <formula>"X"</formula>
    </cfRule>
  </conditionalFormatting>
  <conditionalFormatting sqref="S104">
    <cfRule type="cellIs" dxfId="2980" priority="434" operator="equal">
      <formula>"X"</formula>
    </cfRule>
  </conditionalFormatting>
  <conditionalFormatting sqref="V104">
    <cfRule type="cellIs" dxfId="2979" priority="433" operator="equal">
      <formula>"X"</formula>
    </cfRule>
  </conditionalFormatting>
  <conditionalFormatting sqref="G105">
    <cfRule type="cellIs" dxfId="2978" priority="432" operator="equal">
      <formula>"X"</formula>
    </cfRule>
  </conditionalFormatting>
  <conditionalFormatting sqref="M105">
    <cfRule type="cellIs" dxfId="2977" priority="431" operator="equal">
      <formula>"X"</formula>
    </cfRule>
  </conditionalFormatting>
  <conditionalFormatting sqref="S105">
    <cfRule type="cellIs" dxfId="2976" priority="430" operator="equal">
      <formula>"X"</formula>
    </cfRule>
  </conditionalFormatting>
  <conditionalFormatting sqref="V105">
    <cfRule type="cellIs" dxfId="2975" priority="429" operator="equal">
      <formula>"X"</formula>
    </cfRule>
  </conditionalFormatting>
  <conditionalFormatting sqref="G114">
    <cfRule type="cellIs" dxfId="2974" priority="396" operator="equal">
      <formula>"X"</formula>
    </cfRule>
  </conditionalFormatting>
  <conditionalFormatting sqref="M114">
    <cfRule type="cellIs" dxfId="2973" priority="395" operator="equal">
      <formula>"X"</formula>
    </cfRule>
  </conditionalFormatting>
  <conditionalFormatting sqref="S114">
    <cfRule type="cellIs" dxfId="2972" priority="394" operator="equal">
      <formula>"X"</formula>
    </cfRule>
  </conditionalFormatting>
  <conditionalFormatting sqref="V114">
    <cfRule type="cellIs" dxfId="2971" priority="393" operator="equal">
      <formula>"X"</formula>
    </cfRule>
  </conditionalFormatting>
  <conditionalFormatting sqref="G106">
    <cfRule type="cellIs" dxfId="2970" priority="428" operator="equal">
      <formula>"X"</formula>
    </cfRule>
  </conditionalFormatting>
  <conditionalFormatting sqref="M106">
    <cfRule type="cellIs" dxfId="2969" priority="427" operator="equal">
      <formula>"X"</formula>
    </cfRule>
  </conditionalFormatting>
  <conditionalFormatting sqref="S106">
    <cfRule type="cellIs" dxfId="2968" priority="426" operator="equal">
      <formula>"X"</formula>
    </cfRule>
  </conditionalFormatting>
  <conditionalFormatting sqref="V106">
    <cfRule type="cellIs" dxfId="2967" priority="425" operator="equal">
      <formula>"X"</formula>
    </cfRule>
  </conditionalFormatting>
  <conditionalFormatting sqref="G107">
    <cfRule type="cellIs" dxfId="2966" priority="424" operator="equal">
      <formula>"X"</formula>
    </cfRule>
  </conditionalFormatting>
  <conditionalFormatting sqref="M107">
    <cfRule type="cellIs" dxfId="2965" priority="423" operator="equal">
      <formula>"X"</formula>
    </cfRule>
  </conditionalFormatting>
  <conditionalFormatting sqref="S107">
    <cfRule type="cellIs" dxfId="2964" priority="422" operator="equal">
      <formula>"X"</formula>
    </cfRule>
  </conditionalFormatting>
  <conditionalFormatting sqref="V107">
    <cfRule type="cellIs" dxfId="2963" priority="421" operator="equal">
      <formula>"X"</formula>
    </cfRule>
  </conditionalFormatting>
  <conditionalFormatting sqref="G108">
    <cfRule type="cellIs" dxfId="2962" priority="420" operator="equal">
      <formula>"X"</formula>
    </cfRule>
  </conditionalFormatting>
  <conditionalFormatting sqref="M108">
    <cfRule type="cellIs" dxfId="2961" priority="419" operator="equal">
      <formula>"X"</formula>
    </cfRule>
  </conditionalFormatting>
  <conditionalFormatting sqref="S108">
    <cfRule type="cellIs" dxfId="2960" priority="418" operator="equal">
      <formula>"X"</formula>
    </cfRule>
  </conditionalFormatting>
  <conditionalFormatting sqref="V108">
    <cfRule type="cellIs" dxfId="2959" priority="417" operator="equal">
      <formula>"X"</formula>
    </cfRule>
  </conditionalFormatting>
  <conditionalFormatting sqref="G109">
    <cfRule type="cellIs" dxfId="2958" priority="416" operator="equal">
      <formula>"X"</formula>
    </cfRule>
  </conditionalFormatting>
  <conditionalFormatting sqref="M109">
    <cfRule type="cellIs" dxfId="2957" priority="415" operator="equal">
      <formula>"X"</formula>
    </cfRule>
  </conditionalFormatting>
  <conditionalFormatting sqref="S109">
    <cfRule type="cellIs" dxfId="2956" priority="414" operator="equal">
      <formula>"X"</formula>
    </cfRule>
  </conditionalFormatting>
  <conditionalFormatting sqref="V109">
    <cfRule type="cellIs" dxfId="2955" priority="413" operator="equal">
      <formula>"X"</formula>
    </cfRule>
  </conditionalFormatting>
  <conditionalFormatting sqref="G110">
    <cfRule type="cellIs" dxfId="2954" priority="412" operator="equal">
      <formula>"X"</formula>
    </cfRule>
  </conditionalFormatting>
  <conditionalFormatting sqref="M110">
    <cfRule type="cellIs" dxfId="2953" priority="411" operator="equal">
      <formula>"X"</formula>
    </cfRule>
  </conditionalFormatting>
  <conditionalFormatting sqref="S110">
    <cfRule type="cellIs" dxfId="2952" priority="410" operator="equal">
      <formula>"X"</formula>
    </cfRule>
  </conditionalFormatting>
  <conditionalFormatting sqref="V110">
    <cfRule type="cellIs" dxfId="2951" priority="409" operator="equal">
      <formula>"X"</formula>
    </cfRule>
  </conditionalFormatting>
  <conditionalFormatting sqref="G111">
    <cfRule type="cellIs" dxfId="2950" priority="408" operator="equal">
      <formula>"X"</formula>
    </cfRule>
  </conditionalFormatting>
  <conditionalFormatting sqref="M111">
    <cfRule type="cellIs" dxfId="2949" priority="407" operator="equal">
      <formula>"X"</formula>
    </cfRule>
  </conditionalFormatting>
  <conditionalFormatting sqref="S111">
    <cfRule type="cellIs" dxfId="2948" priority="406" operator="equal">
      <formula>"X"</formula>
    </cfRule>
  </conditionalFormatting>
  <conditionalFormatting sqref="V111">
    <cfRule type="cellIs" dxfId="2947" priority="405" operator="equal">
      <formula>"X"</formula>
    </cfRule>
  </conditionalFormatting>
  <conditionalFormatting sqref="G112">
    <cfRule type="cellIs" dxfId="2946" priority="404" operator="equal">
      <formula>"X"</formula>
    </cfRule>
  </conditionalFormatting>
  <conditionalFormatting sqref="M112">
    <cfRule type="cellIs" dxfId="2945" priority="403" operator="equal">
      <formula>"X"</formula>
    </cfRule>
  </conditionalFormatting>
  <conditionalFormatting sqref="S112">
    <cfRule type="cellIs" dxfId="2944" priority="402" operator="equal">
      <formula>"X"</formula>
    </cfRule>
  </conditionalFormatting>
  <conditionalFormatting sqref="V112">
    <cfRule type="cellIs" dxfId="2943" priority="401" operator="equal">
      <formula>"X"</formula>
    </cfRule>
  </conditionalFormatting>
  <conditionalFormatting sqref="G113">
    <cfRule type="cellIs" dxfId="2942" priority="400" operator="equal">
      <formula>"X"</formula>
    </cfRule>
  </conditionalFormatting>
  <conditionalFormatting sqref="M113">
    <cfRule type="cellIs" dxfId="2941" priority="399" operator="equal">
      <formula>"X"</formula>
    </cfRule>
  </conditionalFormatting>
  <conditionalFormatting sqref="S113">
    <cfRule type="cellIs" dxfId="2940" priority="398" operator="equal">
      <formula>"X"</formula>
    </cfRule>
  </conditionalFormatting>
  <conditionalFormatting sqref="V113">
    <cfRule type="cellIs" dxfId="2939" priority="397" operator="equal">
      <formula>"X"</formula>
    </cfRule>
  </conditionalFormatting>
  <conditionalFormatting sqref="M133">
    <cfRule type="cellIs" dxfId="2938" priority="357" operator="equal">
      <formula>"X"</formula>
    </cfRule>
  </conditionalFormatting>
  <conditionalFormatting sqref="V133">
    <cfRule type="cellIs" dxfId="2937" priority="355" operator="equal">
      <formula>"X"</formula>
    </cfRule>
  </conditionalFormatting>
  <conditionalFormatting sqref="G132">
    <cfRule type="cellIs" dxfId="2936" priority="363" operator="equal">
      <formula>"X"</formula>
    </cfRule>
  </conditionalFormatting>
  <conditionalFormatting sqref="S132">
    <cfRule type="cellIs" dxfId="2935" priority="361" operator="equal">
      <formula>"X"</formula>
    </cfRule>
  </conditionalFormatting>
  <conditionalFormatting sqref="M132">
    <cfRule type="cellIs" dxfId="2934" priority="362" operator="equal">
      <formula>"X"</formula>
    </cfRule>
  </conditionalFormatting>
  <conditionalFormatting sqref="V132">
    <cfRule type="cellIs" dxfId="2933" priority="360" operator="equal">
      <formula>"X"</formula>
    </cfRule>
  </conditionalFormatting>
  <conditionalFormatting sqref="G131">
    <cfRule type="cellIs" dxfId="2932" priority="368" operator="equal">
      <formula>"X"</formula>
    </cfRule>
  </conditionalFormatting>
  <conditionalFormatting sqref="M131">
    <cfRule type="cellIs" dxfId="2931" priority="367" operator="equal">
      <formula>"X"</formula>
    </cfRule>
  </conditionalFormatting>
  <conditionalFormatting sqref="G120">
    <cfRule type="cellIs" dxfId="2930" priority="392" operator="equal">
      <formula>"X"</formula>
    </cfRule>
  </conditionalFormatting>
  <conditionalFormatting sqref="M120">
    <cfRule type="cellIs" dxfId="2929" priority="391" operator="equal">
      <formula>"X"</formula>
    </cfRule>
  </conditionalFormatting>
  <conditionalFormatting sqref="S120">
    <cfRule type="cellIs" dxfId="2928" priority="390" operator="equal">
      <formula>"X"</formula>
    </cfRule>
  </conditionalFormatting>
  <conditionalFormatting sqref="V120">
    <cfRule type="cellIs" dxfId="2927" priority="389" operator="equal">
      <formula>"X"</formula>
    </cfRule>
  </conditionalFormatting>
  <conditionalFormatting sqref="G121">
    <cfRule type="cellIs" dxfId="2926" priority="388" operator="equal">
      <formula>"X"</formula>
    </cfRule>
  </conditionalFormatting>
  <conditionalFormatting sqref="M121">
    <cfRule type="cellIs" dxfId="2925" priority="387" operator="equal">
      <formula>"X"</formula>
    </cfRule>
  </conditionalFormatting>
  <conditionalFormatting sqref="S121">
    <cfRule type="cellIs" dxfId="2924" priority="386" operator="equal">
      <formula>"X"</formula>
    </cfRule>
  </conditionalFormatting>
  <conditionalFormatting sqref="V121">
    <cfRule type="cellIs" dxfId="2923" priority="385" operator="equal">
      <formula>"X"</formula>
    </cfRule>
  </conditionalFormatting>
  <conditionalFormatting sqref="F122">
    <cfRule type="containsText" dxfId="2922" priority="384" stopIfTrue="1" operator="containsText" text="X">
      <formula>NOT(ISERROR(SEARCH("X",F122)))</formula>
    </cfRule>
  </conditionalFormatting>
  <conditionalFormatting sqref="G122">
    <cfRule type="cellIs" dxfId="2921" priority="383" operator="equal">
      <formula>"X"</formula>
    </cfRule>
  </conditionalFormatting>
  <conditionalFormatting sqref="M122">
    <cfRule type="cellIs" dxfId="2920" priority="382" operator="equal">
      <formula>"X"</formula>
    </cfRule>
  </conditionalFormatting>
  <conditionalFormatting sqref="S122">
    <cfRule type="cellIs" dxfId="2919" priority="381" operator="equal">
      <formula>"X"</formula>
    </cfRule>
  </conditionalFormatting>
  <conditionalFormatting sqref="V122">
    <cfRule type="cellIs" dxfId="2918" priority="380" operator="equal">
      <formula>"X"</formula>
    </cfRule>
  </conditionalFormatting>
  <conditionalFormatting sqref="F123">
    <cfRule type="containsText" dxfId="2917" priority="379" stopIfTrue="1" operator="containsText" text="X">
      <formula>NOT(ISERROR(SEARCH("X",F123)))</formula>
    </cfRule>
  </conditionalFormatting>
  <conditionalFormatting sqref="G123">
    <cfRule type="cellIs" dxfId="2916" priority="378" operator="equal">
      <formula>"X"</formula>
    </cfRule>
  </conditionalFormatting>
  <conditionalFormatting sqref="M123">
    <cfRule type="cellIs" dxfId="2915" priority="377" operator="equal">
      <formula>"X"</formula>
    </cfRule>
  </conditionalFormatting>
  <conditionalFormatting sqref="S123">
    <cfRule type="cellIs" dxfId="2914" priority="376" operator="equal">
      <formula>"X"</formula>
    </cfRule>
  </conditionalFormatting>
  <conditionalFormatting sqref="V123">
    <cfRule type="cellIs" dxfId="2913" priority="375" operator="equal">
      <formula>"X"</formula>
    </cfRule>
  </conditionalFormatting>
  <conditionalFormatting sqref="F124">
    <cfRule type="containsText" dxfId="2912" priority="374" stopIfTrue="1" operator="containsText" text="X">
      <formula>NOT(ISERROR(SEARCH("X",F124)))</formula>
    </cfRule>
  </conditionalFormatting>
  <conditionalFormatting sqref="G124">
    <cfRule type="cellIs" dxfId="2911" priority="373" operator="equal">
      <formula>"X"</formula>
    </cfRule>
  </conditionalFormatting>
  <conditionalFormatting sqref="M124">
    <cfRule type="cellIs" dxfId="2910" priority="372" operator="equal">
      <formula>"X"</formula>
    </cfRule>
  </conditionalFormatting>
  <conditionalFormatting sqref="S124">
    <cfRule type="cellIs" dxfId="2909" priority="371" operator="equal">
      <formula>"X"</formula>
    </cfRule>
  </conditionalFormatting>
  <conditionalFormatting sqref="V124">
    <cfRule type="cellIs" dxfId="2908" priority="370" operator="equal">
      <formula>"X"</formula>
    </cfRule>
  </conditionalFormatting>
  <conditionalFormatting sqref="F131">
    <cfRule type="containsText" dxfId="2907" priority="369" stopIfTrue="1" operator="containsText" text="X">
      <formula>NOT(ISERROR(SEARCH("X",F131)))</formula>
    </cfRule>
  </conditionalFormatting>
  <conditionalFormatting sqref="S131">
    <cfRule type="cellIs" dxfId="2906" priority="366" operator="equal">
      <formula>"X"</formula>
    </cfRule>
  </conditionalFormatting>
  <conditionalFormatting sqref="V131">
    <cfRule type="cellIs" dxfId="2905" priority="365" operator="equal">
      <formula>"X"</formula>
    </cfRule>
  </conditionalFormatting>
  <conditionalFormatting sqref="F132">
    <cfRule type="containsText" dxfId="2904" priority="364" stopIfTrue="1" operator="containsText" text="X">
      <formula>NOT(ISERROR(SEARCH("X",F132)))</formula>
    </cfRule>
  </conditionalFormatting>
  <conditionalFormatting sqref="F133">
    <cfRule type="containsText" dxfId="2903" priority="359" stopIfTrue="1" operator="containsText" text="X">
      <formula>NOT(ISERROR(SEARCH("X",F133)))</formula>
    </cfRule>
  </conditionalFormatting>
  <conditionalFormatting sqref="G133">
    <cfRule type="cellIs" dxfId="2902" priority="358" operator="equal">
      <formula>"X"</formula>
    </cfRule>
  </conditionalFormatting>
  <conditionalFormatting sqref="S133">
    <cfRule type="cellIs" dxfId="2901" priority="356" operator="equal">
      <formula>"X"</formula>
    </cfRule>
  </conditionalFormatting>
  <conditionalFormatting sqref="F134">
    <cfRule type="containsText" dxfId="2900" priority="354" stopIfTrue="1" operator="containsText" text="X">
      <formula>NOT(ISERROR(SEARCH("X",F134)))</formula>
    </cfRule>
  </conditionalFormatting>
  <conditionalFormatting sqref="G134">
    <cfRule type="cellIs" dxfId="2899" priority="353" operator="equal">
      <formula>"X"</formula>
    </cfRule>
  </conditionalFormatting>
  <conditionalFormatting sqref="M134">
    <cfRule type="cellIs" dxfId="2898" priority="352" operator="equal">
      <formula>"X"</formula>
    </cfRule>
  </conditionalFormatting>
  <conditionalFormatting sqref="F136">
    <cfRule type="containsText" dxfId="2897" priority="351" stopIfTrue="1" operator="containsText" text="X">
      <formula>NOT(ISERROR(SEARCH("X",F136)))</formula>
    </cfRule>
  </conditionalFormatting>
  <conditionalFormatting sqref="G136">
    <cfRule type="cellIs" dxfId="2896" priority="350" operator="equal">
      <formula>"X"</formula>
    </cfRule>
  </conditionalFormatting>
  <conditionalFormatting sqref="M136">
    <cfRule type="cellIs" dxfId="2895" priority="349" operator="equal">
      <formula>"X"</formula>
    </cfRule>
  </conditionalFormatting>
  <conditionalFormatting sqref="F138">
    <cfRule type="containsText" dxfId="2894" priority="348" stopIfTrue="1" operator="containsText" text="X">
      <formula>NOT(ISERROR(SEARCH("X",F138)))</formula>
    </cfRule>
  </conditionalFormatting>
  <conditionalFormatting sqref="G138">
    <cfRule type="cellIs" dxfId="2893" priority="347" operator="equal">
      <formula>"X"</formula>
    </cfRule>
  </conditionalFormatting>
  <conditionalFormatting sqref="M138">
    <cfRule type="cellIs" dxfId="2892" priority="346" operator="equal">
      <formula>"X"</formula>
    </cfRule>
  </conditionalFormatting>
  <conditionalFormatting sqref="S138">
    <cfRule type="cellIs" dxfId="2891" priority="345" operator="equal">
      <formula>"X"</formula>
    </cfRule>
  </conditionalFormatting>
  <conditionalFormatting sqref="V138">
    <cfRule type="cellIs" dxfId="2890" priority="344" operator="equal">
      <formula>"X"</formula>
    </cfRule>
  </conditionalFormatting>
  <conditionalFormatting sqref="F139">
    <cfRule type="containsText" dxfId="2889" priority="343" stopIfTrue="1" operator="containsText" text="X">
      <formula>NOT(ISERROR(SEARCH("X",F139)))</formula>
    </cfRule>
  </conditionalFormatting>
  <conditionalFormatting sqref="G139">
    <cfRule type="cellIs" dxfId="2888" priority="342" operator="equal">
      <formula>"X"</formula>
    </cfRule>
  </conditionalFormatting>
  <conditionalFormatting sqref="M139">
    <cfRule type="cellIs" dxfId="2887" priority="341" operator="equal">
      <formula>"X"</formula>
    </cfRule>
  </conditionalFormatting>
  <conditionalFormatting sqref="S139">
    <cfRule type="cellIs" dxfId="2886" priority="340" operator="equal">
      <formula>"X"</formula>
    </cfRule>
  </conditionalFormatting>
  <conditionalFormatting sqref="V139">
    <cfRule type="cellIs" dxfId="2885" priority="339" operator="equal">
      <formula>"X"</formula>
    </cfRule>
  </conditionalFormatting>
  <conditionalFormatting sqref="F140">
    <cfRule type="containsText" dxfId="2884" priority="338" stopIfTrue="1" operator="containsText" text="X">
      <formula>NOT(ISERROR(SEARCH("X",F140)))</formula>
    </cfRule>
  </conditionalFormatting>
  <conditionalFormatting sqref="G140">
    <cfRule type="cellIs" dxfId="2883" priority="337" operator="equal">
      <formula>"X"</formula>
    </cfRule>
  </conditionalFormatting>
  <conditionalFormatting sqref="M140">
    <cfRule type="cellIs" dxfId="2882" priority="336" operator="equal">
      <formula>"X"</formula>
    </cfRule>
  </conditionalFormatting>
  <conditionalFormatting sqref="S140">
    <cfRule type="cellIs" dxfId="2881" priority="335" operator="equal">
      <formula>"X"</formula>
    </cfRule>
  </conditionalFormatting>
  <conditionalFormatting sqref="V140">
    <cfRule type="cellIs" dxfId="2880" priority="334" operator="equal">
      <formula>"X"</formula>
    </cfRule>
  </conditionalFormatting>
  <conditionalFormatting sqref="G146">
    <cfRule type="cellIs" dxfId="2879" priority="333" operator="equal">
      <formula>"X"</formula>
    </cfRule>
  </conditionalFormatting>
  <conditionalFormatting sqref="M146">
    <cfRule type="cellIs" dxfId="2878" priority="332" operator="equal">
      <formula>"X"</formula>
    </cfRule>
  </conditionalFormatting>
  <conditionalFormatting sqref="S146">
    <cfRule type="cellIs" dxfId="2877" priority="331" operator="equal">
      <formula>"X"</formula>
    </cfRule>
  </conditionalFormatting>
  <conditionalFormatting sqref="V146">
    <cfRule type="cellIs" dxfId="2876" priority="330" operator="equal">
      <formula>"X"</formula>
    </cfRule>
  </conditionalFormatting>
  <conditionalFormatting sqref="F147">
    <cfRule type="containsText" dxfId="2875" priority="329" stopIfTrue="1" operator="containsText" text="X">
      <formula>NOT(ISERROR(SEARCH("X",F147)))</formula>
    </cfRule>
  </conditionalFormatting>
  <conditionalFormatting sqref="G147">
    <cfRule type="cellIs" dxfId="2874" priority="328" operator="equal">
      <formula>"X"</formula>
    </cfRule>
  </conditionalFormatting>
  <conditionalFormatting sqref="M147">
    <cfRule type="cellIs" dxfId="2873" priority="327" operator="equal">
      <formula>"X"</formula>
    </cfRule>
  </conditionalFormatting>
  <conditionalFormatting sqref="S147">
    <cfRule type="cellIs" dxfId="2872" priority="326" operator="equal">
      <formula>"X"</formula>
    </cfRule>
  </conditionalFormatting>
  <conditionalFormatting sqref="V147">
    <cfRule type="cellIs" dxfId="2871" priority="325" operator="equal">
      <formula>"X"</formula>
    </cfRule>
  </conditionalFormatting>
  <conditionalFormatting sqref="M148">
    <cfRule type="cellIs" dxfId="2870" priority="324" operator="equal">
      <formula>"X"</formula>
    </cfRule>
  </conditionalFormatting>
  <conditionalFormatting sqref="S149">
    <cfRule type="cellIs" dxfId="2869" priority="323" operator="equal">
      <formula>"X"</formula>
    </cfRule>
  </conditionalFormatting>
  <conditionalFormatting sqref="V149">
    <cfRule type="cellIs" dxfId="2868" priority="322" operator="equal">
      <formula>"X"</formula>
    </cfRule>
  </conditionalFormatting>
  <conditionalFormatting sqref="G150">
    <cfRule type="cellIs" dxfId="2867" priority="321" operator="equal">
      <formula>"X"</formula>
    </cfRule>
  </conditionalFormatting>
  <conditionalFormatting sqref="M150">
    <cfRule type="cellIs" dxfId="2866" priority="320" operator="equal">
      <formula>"X"</formula>
    </cfRule>
  </conditionalFormatting>
  <conditionalFormatting sqref="S150">
    <cfRule type="cellIs" dxfId="2865" priority="319" operator="equal">
      <formula>"X"</formula>
    </cfRule>
  </conditionalFormatting>
  <conditionalFormatting sqref="V150">
    <cfRule type="cellIs" dxfId="2864" priority="318" operator="equal">
      <formula>"X"</formula>
    </cfRule>
  </conditionalFormatting>
  <conditionalFormatting sqref="G50">
    <cfRule type="cellIs" dxfId="2863" priority="317" operator="equal">
      <formula>"X"</formula>
    </cfRule>
  </conditionalFormatting>
  <conditionalFormatting sqref="F94">
    <cfRule type="containsText" dxfId="2862" priority="316" stopIfTrue="1" operator="containsText" text="X">
      <formula>NOT(ISERROR(SEARCH("X",F94)))</formula>
    </cfRule>
  </conditionalFormatting>
  <conditionalFormatting sqref="F91">
    <cfRule type="containsText" dxfId="2861" priority="315" stopIfTrue="1" operator="containsText" text="X">
      <formula>NOT(ISERROR(SEARCH("X",F91)))</formula>
    </cfRule>
  </conditionalFormatting>
  <conditionalFormatting sqref="G94">
    <cfRule type="cellIs" dxfId="2860" priority="311" operator="equal">
      <formula>"X"</formula>
    </cfRule>
  </conditionalFormatting>
  <conditionalFormatting sqref="M91">
    <cfRule type="cellIs" dxfId="2859" priority="314" operator="equal">
      <formula>"X"</formula>
    </cfRule>
  </conditionalFormatting>
  <conditionalFormatting sqref="S91">
    <cfRule type="cellIs" dxfId="2858" priority="313" operator="equal">
      <formula>"X"</formula>
    </cfRule>
  </conditionalFormatting>
  <conditionalFormatting sqref="V91">
    <cfRule type="cellIs" dxfId="2857" priority="312" operator="equal">
      <formula>"X"</formula>
    </cfRule>
  </conditionalFormatting>
  <conditionalFormatting sqref="M94">
    <cfRule type="cellIs" dxfId="2856" priority="310" operator="equal">
      <formula>"X"</formula>
    </cfRule>
  </conditionalFormatting>
  <conditionalFormatting sqref="S94">
    <cfRule type="cellIs" dxfId="2855" priority="309" operator="equal">
      <formula>"X"</formula>
    </cfRule>
  </conditionalFormatting>
  <conditionalFormatting sqref="V94">
    <cfRule type="cellIs" dxfId="2854" priority="308" operator="equal">
      <formula>"X"</formula>
    </cfRule>
  </conditionalFormatting>
  <conditionalFormatting sqref="G91">
    <cfRule type="cellIs" dxfId="2853" priority="307" operator="equal">
      <formula>"X"</formula>
    </cfRule>
  </conditionalFormatting>
  <conditionalFormatting sqref="F125">
    <cfRule type="containsText" dxfId="2852" priority="306" stopIfTrue="1" operator="containsText" text="X">
      <formula>NOT(ISERROR(SEARCH("X",F125)))</formula>
    </cfRule>
  </conditionalFormatting>
  <conditionalFormatting sqref="G125">
    <cfRule type="cellIs" dxfId="2851" priority="305" operator="equal">
      <formula>"X"</formula>
    </cfRule>
  </conditionalFormatting>
  <conditionalFormatting sqref="M125">
    <cfRule type="cellIs" dxfId="2850" priority="304" operator="equal">
      <formula>"X"</formula>
    </cfRule>
  </conditionalFormatting>
  <conditionalFormatting sqref="S125">
    <cfRule type="cellIs" dxfId="2849" priority="303" operator="equal">
      <formula>"X"</formula>
    </cfRule>
  </conditionalFormatting>
  <conditionalFormatting sqref="V125">
    <cfRule type="cellIs" dxfId="2848" priority="302" operator="equal">
      <formula>"X"</formula>
    </cfRule>
  </conditionalFormatting>
  <conditionalFormatting sqref="S134">
    <cfRule type="cellIs" dxfId="2847" priority="301" operator="equal">
      <formula>"X"</formula>
    </cfRule>
  </conditionalFormatting>
  <conditionalFormatting sqref="S136">
    <cfRule type="cellIs" dxfId="2846" priority="300" operator="equal">
      <formula>"X"</formula>
    </cfRule>
  </conditionalFormatting>
  <conditionalFormatting sqref="V134">
    <cfRule type="cellIs" dxfId="2845" priority="299" operator="equal">
      <formula>"X"</formula>
    </cfRule>
  </conditionalFormatting>
  <conditionalFormatting sqref="V136">
    <cfRule type="cellIs" dxfId="2844" priority="298" operator="equal">
      <formula>"X"</formula>
    </cfRule>
  </conditionalFormatting>
  <conditionalFormatting sqref="F11">
    <cfRule type="cellIs" dxfId="2843" priority="297" operator="equal">
      <formula>"X"</formula>
    </cfRule>
  </conditionalFormatting>
  <conditionalFormatting sqref="F12">
    <cfRule type="cellIs" dxfId="2842" priority="296" operator="equal">
      <formula>"x"</formula>
    </cfRule>
  </conditionalFormatting>
  <conditionalFormatting sqref="F13">
    <cfRule type="cellIs" dxfId="2841" priority="295" operator="equal">
      <formula>"x"</formula>
    </cfRule>
  </conditionalFormatting>
  <conditionalFormatting sqref="F15:F17">
    <cfRule type="containsText" dxfId="2840" priority="294" stopIfTrue="1" operator="containsText" text="X">
      <formula>NOT(ISERROR(SEARCH("X",F15)))</formula>
    </cfRule>
  </conditionalFormatting>
  <conditionalFormatting sqref="F148">
    <cfRule type="containsText" dxfId="2839" priority="293" stopIfTrue="1" operator="containsText" text="X">
      <formula>NOT(ISERROR(SEARCH("X",F148)))</formula>
    </cfRule>
  </conditionalFormatting>
  <conditionalFormatting sqref="F149">
    <cfRule type="containsText" dxfId="2838" priority="292" stopIfTrue="1" operator="containsText" text="X">
      <formula>NOT(ISERROR(SEARCH("X",F149)))</formula>
    </cfRule>
  </conditionalFormatting>
  <conditionalFormatting sqref="F150">
    <cfRule type="containsText" dxfId="2837" priority="291" stopIfTrue="1" operator="containsText" text="X">
      <formula>NOT(ISERROR(SEARCH("X",F150)))</formula>
    </cfRule>
  </conditionalFormatting>
  <conditionalFormatting sqref="F156">
    <cfRule type="containsText" dxfId="2836" priority="290" stopIfTrue="1" operator="containsText" text="X">
      <formula>NOT(ISERROR(SEARCH("X",F156)))</formula>
    </cfRule>
  </conditionalFormatting>
  <conditionalFormatting sqref="F157">
    <cfRule type="containsText" dxfId="2835" priority="289" stopIfTrue="1" operator="containsText" text="X">
      <formula>NOT(ISERROR(SEARCH("X",F157)))</formula>
    </cfRule>
  </conditionalFormatting>
  <conditionalFormatting sqref="G7:I7 S7:X7 M7:O7">
    <cfRule type="cellIs" dxfId="2834" priority="288" operator="equal">
      <formula>0</formula>
    </cfRule>
  </conditionalFormatting>
  <conditionalFormatting sqref="Y111">
    <cfRule type="cellIs" dxfId="2833" priority="238" operator="equal">
      <formula>"X"</formula>
    </cfRule>
  </conditionalFormatting>
  <conditionalFormatting sqref="Y89">
    <cfRule type="cellIs" dxfId="2832" priority="246" operator="equal">
      <formula>"X"</formula>
    </cfRule>
  </conditionalFormatting>
  <conditionalFormatting sqref="Y136">
    <cfRule type="cellIs" dxfId="2831" priority="215" operator="equal">
      <formula>"X"</formula>
    </cfRule>
  </conditionalFormatting>
  <conditionalFormatting sqref="Y124">
    <cfRule type="cellIs" dxfId="2830" priority="230" operator="equal">
      <formula>"X"</formula>
    </cfRule>
  </conditionalFormatting>
  <conditionalFormatting sqref="Y45">
    <cfRule type="cellIs" dxfId="2829" priority="276" operator="equal">
      <formula>"X"</formula>
    </cfRule>
  </conditionalFormatting>
  <conditionalFormatting sqref="Y29">
    <cfRule type="cellIs" dxfId="2828" priority="287" operator="equal">
      <formula>"X"</formula>
    </cfRule>
  </conditionalFormatting>
  <conditionalFormatting sqref="Y30">
    <cfRule type="cellIs" dxfId="2827" priority="286" operator="equal">
      <formula>"X"</formula>
    </cfRule>
  </conditionalFormatting>
  <conditionalFormatting sqref="Y31">
    <cfRule type="cellIs" dxfId="2826" priority="285" operator="equal">
      <formula>"X"</formula>
    </cfRule>
  </conditionalFormatting>
  <conditionalFormatting sqref="Y32">
    <cfRule type="cellIs" dxfId="2825" priority="284" operator="equal">
      <formula>"X"</formula>
    </cfRule>
  </conditionalFormatting>
  <conditionalFormatting sqref="Y33">
    <cfRule type="cellIs" dxfId="2824" priority="283" operator="equal">
      <formula>"X"</formula>
    </cfRule>
  </conditionalFormatting>
  <conditionalFormatting sqref="Y34">
    <cfRule type="cellIs" dxfId="2823" priority="282" operator="equal">
      <formula>"X"</formula>
    </cfRule>
  </conditionalFormatting>
  <conditionalFormatting sqref="Y35">
    <cfRule type="cellIs" dxfId="2822" priority="281" operator="equal">
      <formula>"X"</formula>
    </cfRule>
  </conditionalFormatting>
  <conditionalFormatting sqref="Y36">
    <cfRule type="cellIs" dxfId="2821" priority="280" operator="equal">
      <formula>"X"</formula>
    </cfRule>
  </conditionalFormatting>
  <conditionalFormatting sqref="Y37">
    <cfRule type="cellIs" dxfId="2820" priority="279" operator="equal">
      <formula>"X"</formula>
    </cfRule>
  </conditionalFormatting>
  <conditionalFormatting sqref="Y38">
    <cfRule type="cellIs" dxfId="2819" priority="278" operator="equal">
      <formula>"X"</formula>
    </cfRule>
  </conditionalFormatting>
  <conditionalFormatting sqref="Y39">
    <cfRule type="cellIs" dxfId="2818" priority="277" operator="equal">
      <formula>"X"</formula>
    </cfRule>
  </conditionalFormatting>
  <conditionalFormatting sqref="Y46">
    <cfRule type="cellIs" dxfId="2817" priority="275" operator="equal">
      <formula>"X"</formula>
    </cfRule>
  </conditionalFormatting>
  <conditionalFormatting sqref="Y47">
    <cfRule type="cellIs" dxfId="2816" priority="274" operator="equal">
      <formula>"X"</formula>
    </cfRule>
  </conditionalFormatting>
  <conditionalFormatting sqref="Y48">
    <cfRule type="cellIs" dxfId="2815" priority="273" operator="equal">
      <formula>"X"</formula>
    </cfRule>
  </conditionalFormatting>
  <conditionalFormatting sqref="Y49">
    <cfRule type="cellIs" dxfId="2814" priority="272" operator="equal">
      <formula>"X"</formula>
    </cfRule>
  </conditionalFormatting>
  <conditionalFormatting sqref="Y50">
    <cfRule type="cellIs" dxfId="2813" priority="271" operator="equal">
      <formula>"X"</formula>
    </cfRule>
  </conditionalFormatting>
  <conditionalFormatting sqref="Y53">
    <cfRule type="cellIs" dxfId="2812" priority="270" operator="equal">
      <formula>"X"</formula>
    </cfRule>
  </conditionalFormatting>
  <conditionalFormatting sqref="Y56">
    <cfRule type="cellIs" dxfId="2811" priority="269" operator="equal">
      <formula>"X"</formula>
    </cfRule>
  </conditionalFormatting>
  <conditionalFormatting sqref="Y57">
    <cfRule type="cellIs" dxfId="2810" priority="268" operator="equal">
      <formula>"X"</formula>
    </cfRule>
  </conditionalFormatting>
  <conditionalFormatting sqref="Y63">
    <cfRule type="cellIs" dxfId="2809" priority="267" operator="equal">
      <formula>"X"</formula>
    </cfRule>
  </conditionalFormatting>
  <conditionalFormatting sqref="Y64">
    <cfRule type="cellIs" dxfId="2808" priority="266" operator="equal">
      <formula>"X"</formula>
    </cfRule>
  </conditionalFormatting>
  <conditionalFormatting sqref="Y65">
    <cfRule type="cellIs" dxfId="2807" priority="265" operator="equal">
      <formula>"X"</formula>
    </cfRule>
  </conditionalFormatting>
  <conditionalFormatting sqref="Y66">
    <cfRule type="cellIs" dxfId="2806" priority="264" operator="equal">
      <formula>"X"</formula>
    </cfRule>
  </conditionalFormatting>
  <conditionalFormatting sqref="Y67">
    <cfRule type="cellIs" dxfId="2805" priority="263" operator="equal">
      <formula>"X"</formula>
    </cfRule>
  </conditionalFormatting>
  <conditionalFormatting sqref="Y69">
    <cfRule type="cellIs" dxfId="2804" priority="262" operator="equal">
      <formula>"X"</formula>
    </cfRule>
  </conditionalFormatting>
  <conditionalFormatting sqref="Y70">
    <cfRule type="cellIs" dxfId="2803" priority="261" operator="equal">
      <formula>"X"</formula>
    </cfRule>
  </conditionalFormatting>
  <conditionalFormatting sqref="Y68">
    <cfRule type="cellIs" dxfId="2802" priority="260" operator="equal">
      <formula>"X"</formula>
    </cfRule>
  </conditionalFormatting>
  <conditionalFormatting sqref="Y71">
    <cfRule type="cellIs" dxfId="2801" priority="259" operator="equal">
      <formula>"X"</formula>
    </cfRule>
  </conditionalFormatting>
  <conditionalFormatting sqref="Y72">
    <cfRule type="cellIs" dxfId="2800" priority="258" operator="equal">
      <formula>"X"</formula>
    </cfRule>
  </conditionalFormatting>
  <conditionalFormatting sqref="Y73">
    <cfRule type="cellIs" dxfId="2799" priority="257" operator="equal">
      <formula>"X"</formula>
    </cfRule>
  </conditionalFormatting>
  <conditionalFormatting sqref="Y74">
    <cfRule type="cellIs" dxfId="2798" priority="256" operator="equal">
      <formula>"X"</formula>
    </cfRule>
  </conditionalFormatting>
  <conditionalFormatting sqref="Y75">
    <cfRule type="cellIs" dxfId="2797" priority="255" operator="equal">
      <formula>"X"</formula>
    </cfRule>
  </conditionalFormatting>
  <conditionalFormatting sqref="Y84">
    <cfRule type="cellIs" dxfId="2796" priority="254" operator="equal">
      <formula>"X"</formula>
    </cfRule>
  </conditionalFormatting>
  <conditionalFormatting sqref="Y86">
    <cfRule type="cellIs" dxfId="2795" priority="253" operator="equal">
      <formula>"X"</formula>
    </cfRule>
  </conditionalFormatting>
  <conditionalFormatting sqref="Y90">
    <cfRule type="cellIs" dxfId="2794" priority="252" operator="equal">
      <formula>"X"</formula>
    </cfRule>
  </conditionalFormatting>
  <conditionalFormatting sqref="Y97">
    <cfRule type="cellIs" dxfId="2793" priority="251" operator="equal">
      <formula>"X"</formula>
    </cfRule>
  </conditionalFormatting>
  <conditionalFormatting sqref="Y98">
    <cfRule type="cellIs" dxfId="2792" priority="250" operator="equal">
      <formula>"X"</formula>
    </cfRule>
  </conditionalFormatting>
  <conditionalFormatting sqref="Y85">
    <cfRule type="cellIs" dxfId="2791" priority="249" operator="equal">
      <formula>"X"</formula>
    </cfRule>
  </conditionalFormatting>
  <conditionalFormatting sqref="Y87">
    <cfRule type="cellIs" dxfId="2790" priority="248" operator="equal">
      <formula>"X"</formula>
    </cfRule>
  </conditionalFormatting>
  <conditionalFormatting sqref="Y88">
    <cfRule type="cellIs" dxfId="2789" priority="247" operator="equal">
      <formula>"X"</formula>
    </cfRule>
  </conditionalFormatting>
  <conditionalFormatting sqref="Y104">
    <cfRule type="cellIs" dxfId="2788" priority="245" operator="equal">
      <formula>"X"</formula>
    </cfRule>
  </conditionalFormatting>
  <conditionalFormatting sqref="Y105">
    <cfRule type="cellIs" dxfId="2787" priority="244" operator="equal">
      <formula>"X"</formula>
    </cfRule>
  </conditionalFormatting>
  <conditionalFormatting sqref="Y114">
    <cfRule type="cellIs" dxfId="2786" priority="235" operator="equal">
      <formula>"X"</formula>
    </cfRule>
  </conditionalFormatting>
  <conditionalFormatting sqref="Y106">
    <cfRule type="cellIs" dxfId="2785" priority="243" operator="equal">
      <formula>"X"</formula>
    </cfRule>
  </conditionalFormatting>
  <conditionalFormatting sqref="Y107">
    <cfRule type="cellIs" dxfId="2784" priority="242" operator="equal">
      <formula>"X"</formula>
    </cfRule>
  </conditionalFormatting>
  <conditionalFormatting sqref="Y108">
    <cfRule type="cellIs" dxfId="2783" priority="241" operator="equal">
      <formula>"X"</formula>
    </cfRule>
  </conditionalFormatting>
  <conditionalFormatting sqref="Y109">
    <cfRule type="cellIs" dxfId="2782" priority="240" operator="equal">
      <formula>"X"</formula>
    </cfRule>
  </conditionalFormatting>
  <conditionalFormatting sqref="Y110">
    <cfRule type="cellIs" dxfId="2781" priority="239" operator="equal">
      <formula>"X"</formula>
    </cfRule>
  </conditionalFormatting>
  <conditionalFormatting sqref="Y112">
    <cfRule type="cellIs" dxfId="2780" priority="237" operator="equal">
      <formula>"X"</formula>
    </cfRule>
  </conditionalFormatting>
  <conditionalFormatting sqref="Y113">
    <cfRule type="cellIs" dxfId="2779" priority="236" operator="equal">
      <formula>"X"</formula>
    </cfRule>
  </conditionalFormatting>
  <conditionalFormatting sqref="Y133">
    <cfRule type="cellIs" dxfId="2778" priority="227" operator="equal">
      <formula>"X"</formula>
    </cfRule>
  </conditionalFormatting>
  <conditionalFormatting sqref="Y132">
    <cfRule type="cellIs" dxfId="2777" priority="228" operator="equal">
      <formula>"X"</formula>
    </cfRule>
  </conditionalFormatting>
  <conditionalFormatting sqref="Y120">
    <cfRule type="cellIs" dxfId="2776" priority="234" operator="equal">
      <formula>"X"</formula>
    </cfRule>
  </conditionalFormatting>
  <conditionalFormatting sqref="Y121">
    <cfRule type="cellIs" dxfId="2775" priority="233" operator="equal">
      <formula>"X"</formula>
    </cfRule>
  </conditionalFormatting>
  <conditionalFormatting sqref="Y122">
    <cfRule type="cellIs" dxfId="2774" priority="232" operator="equal">
      <formula>"X"</formula>
    </cfRule>
  </conditionalFormatting>
  <conditionalFormatting sqref="Y123">
    <cfRule type="cellIs" dxfId="2773" priority="231" operator="equal">
      <formula>"X"</formula>
    </cfRule>
  </conditionalFormatting>
  <conditionalFormatting sqref="Y131">
    <cfRule type="cellIs" dxfId="2772" priority="229" operator="equal">
      <formula>"X"</formula>
    </cfRule>
  </conditionalFormatting>
  <conditionalFormatting sqref="Y138">
    <cfRule type="cellIs" dxfId="2771" priority="226" operator="equal">
      <formula>"X"</formula>
    </cfRule>
  </conditionalFormatting>
  <conditionalFormatting sqref="Y139">
    <cfRule type="cellIs" dxfId="2770" priority="225" operator="equal">
      <formula>"X"</formula>
    </cfRule>
  </conditionalFormatting>
  <conditionalFormatting sqref="Y140">
    <cfRule type="cellIs" dxfId="2769" priority="224" operator="equal">
      <formula>"X"</formula>
    </cfRule>
  </conditionalFormatting>
  <conditionalFormatting sqref="Y146">
    <cfRule type="cellIs" dxfId="2768" priority="223" operator="equal">
      <formula>"X"</formula>
    </cfRule>
  </conditionalFormatting>
  <conditionalFormatting sqref="Y147">
    <cfRule type="cellIs" dxfId="2767" priority="222" operator="equal">
      <formula>"X"</formula>
    </cfRule>
  </conditionalFormatting>
  <conditionalFormatting sqref="Y149">
    <cfRule type="cellIs" dxfId="2766" priority="221" operator="equal">
      <formula>"X"</formula>
    </cfRule>
  </conditionalFormatting>
  <conditionalFormatting sqref="Y150">
    <cfRule type="cellIs" dxfId="2765" priority="220" operator="equal">
      <formula>"X"</formula>
    </cfRule>
  </conditionalFormatting>
  <conditionalFormatting sqref="Y91">
    <cfRule type="cellIs" dxfId="2764" priority="219" operator="equal">
      <formula>"X"</formula>
    </cfRule>
  </conditionalFormatting>
  <conditionalFormatting sqref="Y94">
    <cfRule type="cellIs" dxfId="2763" priority="218" operator="equal">
      <formula>"X"</formula>
    </cfRule>
  </conditionalFormatting>
  <conditionalFormatting sqref="Y125">
    <cfRule type="cellIs" dxfId="2762" priority="217" operator="equal">
      <formula>"X"</formula>
    </cfRule>
  </conditionalFormatting>
  <conditionalFormatting sqref="Y134">
    <cfRule type="cellIs" dxfId="2761" priority="216" operator="equal">
      <formula>"X"</formula>
    </cfRule>
  </conditionalFormatting>
  <conditionalFormatting sqref="Y7:AA7">
    <cfRule type="cellIs" dxfId="2760" priority="214" operator="equal">
      <formula>0</formula>
    </cfRule>
  </conditionalFormatting>
  <conditionalFormatting sqref="P107">
    <cfRule type="cellIs" dxfId="2759" priority="165" operator="equal">
      <formula>"X"</formula>
    </cfRule>
  </conditionalFormatting>
  <conditionalFormatting sqref="P85">
    <cfRule type="cellIs" dxfId="2758" priority="172" operator="equal">
      <formula>"X"</formula>
    </cfRule>
  </conditionalFormatting>
  <conditionalFormatting sqref="P139">
    <cfRule type="cellIs" dxfId="2757" priority="146" operator="equal">
      <formula>"X"</formula>
    </cfRule>
  </conditionalFormatting>
  <conditionalFormatting sqref="P150">
    <cfRule type="cellIs" dxfId="2756" priority="141" operator="equal">
      <formula>"X"</formula>
    </cfRule>
  </conditionalFormatting>
  <conditionalFormatting sqref="P94">
    <cfRule type="cellIs" dxfId="2755" priority="139" operator="equal">
      <formula>"X"</formula>
    </cfRule>
  </conditionalFormatting>
  <conditionalFormatting sqref="P114">
    <cfRule type="cellIs" dxfId="2754" priority="158" operator="equal">
      <formula>"X"</formula>
    </cfRule>
  </conditionalFormatting>
  <conditionalFormatting sqref="P38">
    <cfRule type="cellIs" dxfId="2753" priority="204" operator="equal">
      <formula>"X"</formula>
    </cfRule>
  </conditionalFormatting>
  <conditionalFormatting sqref="P56">
    <cfRule type="cellIs" dxfId="2752" priority="195" operator="equal">
      <formula>"X"</formula>
    </cfRule>
  </conditionalFormatting>
  <conditionalFormatting sqref="P35">
    <cfRule type="cellIs" dxfId="2751" priority="207" operator="equal">
      <formula>"X"</formula>
    </cfRule>
  </conditionalFormatting>
  <conditionalFormatting sqref="P29">
    <cfRule type="cellIs" dxfId="2750" priority="213" operator="equal">
      <formula>"X"</formula>
    </cfRule>
  </conditionalFormatting>
  <conditionalFormatting sqref="P30">
    <cfRule type="cellIs" dxfId="2749" priority="212" operator="equal">
      <formula>"X"</formula>
    </cfRule>
  </conditionalFormatting>
  <conditionalFormatting sqref="P31">
    <cfRule type="cellIs" dxfId="2748" priority="211" operator="equal">
      <formula>"X"</formula>
    </cfRule>
  </conditionalFormatting>
  <conditionalFormatting sqref="P32">
    <cfRule type="cellIs" dxfId="2747" priority="210" operator="equal">
      <formula>"X"</formula>
    </cfRule>
  </conditionalFormatting>
  <conditionalFormatting sqref="P33">
    <cfRule type="cellIs" dxfId="2746" priority="209" operator="equal">
      <formula>"X"</formula>
    </cfRule>
  </conditionalFormatting>
  <conditionalFormatting sqref="P34">
    <cfRule type="cellIs" dxfId="2745" priority="208" operator="equal">
      <formula>"X"</formula>
    </cfRule>
  </conditionalFormatting>
  <conditionalFormatting sqref="P36">
    <cfRule type="cellIs" dxfId="2744" priority="206" operator="equal">
      <formula>"X"</formula>
    </cfRule>
  </conditionalFormatting>
  <conditionalFormatting sqref="P37">
    <cfRule type="cellIs" dxfId="2743" priority="205" operator="equal">
      <formula>"X"</formula>
    </cfRule>
  </conditionalFormatting>
  <conditionalFormatting sqref="P39">
    <cfRule type="cellIs" dxfId="2742" priority="203" operator="equal">
      <formula>"X"</formula>
    </cfRule>
  </conditionalFormatting>
  <conditionalFormatting sqref="P45">
    <cfRule type="cellIs" dxfId="2741" priority="202" operator="equal">
      <formula>"X"</formula>
    </cfRule>
  </conditionalFormatting>
  <conditionalFormatting sqref="P46">
    <cfRule type="cellIs" dxfId="2740" priority="201" operator="equal">
      <formula>"X"</formula>
    </cfRule>
  </conditionalFormatting>
  <conditionalFormatting sqref="P47">
    <cfRule type="cellIs" dxfId="2739" priority="200" operator="equal">
      <formula>"X"</formula>
    </cfRule>
  </conditionalFormatting>
  <conditionalFormatting sqref="P48">
    <cfRule type="cellIs" dxfId="2738" priority="199" operator="equal">
      <formula>"X"</formula>
    </cfRule>
  </conditionalFormatting>
  <conditionalFormatting sqref="P49">
    <cfRule type="cellIs" dxfId="2737" priority="198" operator="equal">
      <formula>"X"</formula>
    </cfRule>
  </conditionalFormatting>
  <conditionalFormatting sqref="P50">
    <cfRule type="cellIs" dxfId="2736" priority="197" operator="equal">
      <formula>"X"</formula>
    </cfRule>
  </conditionalFormatting>
  <conditionalFormatting sqref="P53">
    <cfRule type="cellIs" dxfId="2735" priority="196" operator="equal">
      <formula>"X"</formula>
    </cfRule>
  </conditionalFormatting>
  <conditionalFormatting sqref="P57">
    <cfRule type="cellIs" dxfId="2734" priority="194" operator="equal">
      <formula>"X"</formula>
    </cfRule>
  </conditionalFormatting>
  <conditionalFormatting sqref="P63">
    <cfRule type="cellIs" dxfId="2733" priority="193" operator="equal">
      <formula>"X"</formula>
    </cfRule>
  </conditionalFormatting>
  <conditionalFormatting sqref="P64">
    <cfRule type="cellIs" dxfId="2732" priority="192" operator="equal">
      <formula>"X"</formula>
    </cfRule>
  </conditionalFormatting>
  <conditionalFormatting sqref="P65">
    <cfRule type="cellIs" dxfId="2731" priority="191" operator="equal">
      <formula>"X"</formula>
    </cfRule>
  </conditionalFormatting>
  <conditionalFormatting sqref="P66">
    <cfRule type="cellIs" dxfId="2730" priority="190" operator="equal">
      <formula>"X"</formula>
    </cfRule>
  </conditionalFormatting>
  <conditionalFormatting sqref="P67">
    <cfRule type="cellIs" dxfId="2729" priority="189" operator="equal">
      <formula>"X"</formula>
    </cfRule>
  </conditionalFormatting>
  <conditionalFormatting sqref="P69">
    <cfRule type="cellIs" dxfId="2728" priority="188" operator="equal">
      <formula>"X"</formula>
    </cfRule>
  </conditionalFormatting>
  <conditionalFormatting sqref="P70">
    <cfRule type="cellIs" dxfId="2727" priority="187" operator="equal">
      <formula>"X"</formula>
    </cfRule>
  </conditionalFormatting>
  <conditionalFormatting sqref="P68">
    <cfRule type="cellIs" dxfId="2726" priority="186" operator="equal">
      <formula>"X"</formula>
    </cfRule>
  </conditionalFormatting>
  <conditionalFormatting sqref="P71">
    <cfRule type="cellIs" dxfId="2725" priority="185" operator="equal">
      <formula>"X"</formula>
    </cfRule>
  </conditionalFormatting>
  <conditionalFormatting sqref="P72">
    <cfRule type="cellIs" dxfId="2724" priority="184" operator="equal">
      <formula>"X"</formula>
    </cfRule>
  </conditionalFormatting>
  <conditionalFormatting sqref="P73">
    <cfRule type="cellIs" dxfId="2723" priority="183" operator="equal">
      <formula>"X"</formula>
    </cfRule>
  </conditionalFormatting>
  <conditionalFormatting sqref="P74">
    <cfRule type="cellIs" dxfId="2722" priority="182" operator="equal">
      <formula>"X"</formula>
    </cfRule>
  </conditionalFormatting>
  <conditionalFormatting sqref="P75">
    <cfRule type="cellIs" dxfId="2721" priority="181" operator="equal">
      <formula>"X"</formula>
    </cfRule>
  </conditionalFormatting>
  <conditionalFormatting sqref="P81">
    <cfRule type="cellIs" dxfId="2720" priority="180" operator="equal">
      <formula>"X"</formula>
    </cfRule>
  </conditionalFormatting>
  <conditionalFormatting sqref="P82">
    <cfRule type="cellIs" dxfId="2719" priority="179" operator="equal">
      <formula>"X"</formula>
    </cfRule>
  </conditionalFormatting>
  <conditionalFormatting sqref="P83">
    <cfRule type="cellIs" dxfId="2718" priority="178" operator="equal">
      <formula>"X"</formula>
    </cfRule>
  </conditionalFormatting>
  <conditionalFormatting sqref="P84">
    <cfRule type="cellIs" dxfId="2717" priority="177" operator="equal">
      <formula>"X"</formula>
    </cfRule>
  </conditionalFormatting>
  <conditionalFormatting sqref="P86">
    <cfRule type="cellIs" dxfId="2716" priority="176" operator="equal">
      <formula>"X"</formula>
    </cfRule>
  </conditionalFormatting>
  <conditionalFormatting sqref="P90">
    <cfRule type="cellIs" dxfId="2715" priority="175" operator="equal">
      <formula>"X"</formula>
    </cfRule>
  </conditionalFormatting>
  <conditionalFormatting sqref="P97">
    <cfRule type="cellIs" dxfId="2714" priority="174" operator="equal">
      <formula>"X"</formula>
    </cfRule>
  </conditionalFormatting>
  <conditionalFormatting sqref="P98">
    <cfRule type="cellIs" dxfId="2713" priority="173" operator="equal">
      <formula>"X"</formula>
    </cfRule>
  </conditionalFormatting>
  <conditionalFormatting sqref="P87">
    <cfRule type="cellIs" dxfId="2712" priority="171" operator="equal">
      <formula>"X"</formula>
    </cfRule>
  </conditionalFormatting>
  <conditionalFormatting sqref="P88">
    <cfRule type="cellIs" dxfId="2711" priority="170" operator="equal">
      <formula>"X"</formula>
    </cfRule>
  </conditionalFormatting>
  <conditionalFormatting sqref="P89">
    <cfRule type="cellIs" dxfId="2710" priority="169" operator="equal">
      <formula>"X"</formula>
    </cfRule>
  </conditionalFormatting>
  <conditionalFormatting sqref="P104">
    <cfRule type="cellIs" dxfId="2709" priority="168" operator="equal">
      <formula>"X"</formula>
    </cfRule>
  </conditionalFormatting>
  <conditionalFormatting sqref="P105">
    <cfRule type="cellIs" dxfId="2708" priority="167" operator="equal">
      <formula>"X"</formula>
    </cfRule>
  </conditionalFormatting>
  <conditionalFormatting sqref="P106">
    <cfRule type="cellIs" dxfId="2707" priority="166" operator="equal">
      <formula>"X"</formula>
    </cfRule>
  </conditionalFormatting>
  <conditionalFormatting sqref="P108">
    <cfRule type="cellIs" dxfId="2706" priority="164" operator="equal">
      <formula>"X"</formula>
    </cfRule>
  </conditionalFormatting>
  <conditionalFormatting sqref="P109">
    <cfRule type="cellIs" dxfId="2705" priority="163" operator="equal">
      <formula>"X"</formula>
    </cfRule>
  </conditionalFormatting>
  <conditionalFormatting sqref="P110">
    <cfRule type="cellIs" dxfId="2704" priority="162" operator="equal">
      <formula>"X"</formula>
    </cfRule>
  </conditionalFormatting>
  <conditionalFormatting sqref="P111">
    <cfRule type="cellIs" dxfId="2703" priority="161" operator="equal">
      <formula>"X"</formula>
    </cfRule>
  </conditionalFormatting>
  <conditionalFormatting sqref="P112">
    <cfRule type="cellIs" dxfId="2702" priority="160" operator="equal">
      <formula>"X"</formula>
    </cfRule>
  </conditionalFormatting>
  <conditionalFormatting sqref="P113">
    <cfRule type="cellIs" dxfId="2701" priority="159" operator="equal">
      <formula>"X"</formula>
    </cfRule>
  </conditionalFormatting>
  <conditionalFormatting sqref="P133">
    <cfRule type="cellIs" dxfId="2700" priority="150" operator="equal">
      <formula>"X"</formula>
    </cfRule>
  </conditionalFormatting>
  <conditionalFormatting sqref="P132">
    <cfRule type="cellIs" dxfId="2699" priority="151" operator="equal">
      <formula>"X"</formula>
    </cfRule>
  </conditionalFormatting>
  <conditionalFormatting sqref="P131">
    <cfRule type="cellIs" dxfId="2698" priority="152" operator="equal">
      <formula>"X"</formula>
    </cfRule>
  </conditionalFormatting>
  <conditionalFormatting sqref="P120">
    <cfRule type="cellIs" dxfId="2697" priority="157" operator="equal">
      <formula>"X"</formula>
    </cfRule>
  </conditionalFormatting>
  <conditionalFormatting sqref="P121">
    <cfRule type="cellIs" dxfId="2696" priority="156" operator="equal">
      <formula>"X"</formula>
    </cfRule>
  </conditionalFormatting>
  <conditionalFormatting sqref="P122">
    <cfRule type="cellIs" dxfId="2695" priority="155" operator="equal">
      <formula>"X"</formula>
    </cfRule>
  </conditionalFormatting>
  <conditionalFormatting sqref="P123">
    <cfRule type="cellIs" dxfId="2694" priority="154" operator="equal">
      <formula>"X"</formula>
    </cfRule>
  </conditionalFormatting>
  <conditionalFormatting sqref="P124">
    <cfRule type="cellIs" dxfId="2693" priority="153" operator="equal">
      <formula>"X"</formula>
    </cfRule>
  </conditionalFormatting>
  <conditionalFormatting sqref="P134">
    <cfRule type="cellIs" dxfId="2692" priority="149" operator="equal">
      <formula>"X"</formula>
    </cfRule>
  </conditionalFormatting>
  <conditionalFormatting sqref="P136">
    <cfRule type="cellIs" dxfId="2691" priority="148" operator="equal">
      <formula>"X"</formula>
    </cfRule>
  </conditionalFormatting>
  <conditionalFormatting sqref="P138">
    <cfRule type="cellIs" dxfId="2690" priority="147" operator="equal">
      <formula>"X"</formula>
    </cfRule>
  </conditionalFormatting>
  <conditionalFormatting sqref="P140">
    <cfRule type="cellIs" dxfId="2689" priority="145" operator="equal">
      <formula>"X"</formula>
    </cfRule>
  </conditionalFormatting>
  <conditionalFormatting sqref="P146">
    <cfRule type="cellIs" dxfId="2688" priority="144" operator="equal">
      <formula>"X"</formula>
    </cfRule>
  </conditionalFormatting>
  <conditionalFormatting sqref="P147">
    <cfRule type="cellIs" dxfId="2687" priority="143" operator="equal">
      <formula>"X"</formula>
    </cfRule>
  </conditionalFormatting>
  <conditionalFormatting sqref="P148">
    <cfRule type="cellIs" dxfId="2686" priority="142" operator="equal">
      <formula>"X"</formula>
    </cfRule>
  </conditionalFormatting>
  <conditionalFormatting sqref="P91">
    <cfRule type="cellIs" dxfId="2685" priority="140" operator="equal">
      <formula>"X"</formula>
    </cfRule>
  </conditionalFormatting>
  <conditionalFormatting sqref="P125">
    <cfRule type="cellIs" dxfId="2684" priority="138" operator="equal">
      <formula>"X"</formula>
    </cfRule>
  </conditionalFormatting>
  <conditionalFormatting sqref="P7:R7">
    <cfRule type="cellIs" dxfId="2683" priority="137" operator="equal">
      <formula>0</formula>
    </cfRule>
  </conditionalFormatting>
  <conditionalFormatting sqref="J53">
    <cfRule type="cellIs" dxfId="2682" priority="120" operator="equal">
      <formula>"X"</formula>
    </cfRule>
  </conditionalFormatting>
  <conditionalFormatting sqref="J56">
    <cfRule type="cellIs" dxfId="2681" priority="119" operator="equal">
      <formula>"X"</formula>
    </cfRule>
  </conditionalFormatting>
  <conditionalFormatting sqref="J35">
    <cfRule type="cellIs" dxfId="2680" priority="130" operator="equal">
      <formula>"X"</formula>
    </cfRule>
  </conditionalFormatting>
  <conditionalFormatting sqref="J29">
    <cfRule type="cellIs" dxfId="2679" priority="136" operator="equal">
      <formula>"X"</formula>
    </cfRule>
  </conditionalFormatting>
  <conditionalFormatting sqref="J30">
    <cfRule type="cellIs" dxfId="2678" priority="135" operator="equal">
      <formula>"X"</formula>
    </cfRule>
  </conditionalFormatting>
  <conditionalFormatting sqref="J31">
    <cfRule type="cellIs" dxfId="2677" priority="134" operator="equal">
      <formula>"X"</formula>
    </cfRule>
  </conditionalFormatting>
  <conditionalFormatting sqref="J32">
    <cfRule type="cellIs" dxfId="2676" priority="133" operator="equal">
      <formula>"X"</formula>
    </cfRule>
  </conditionalFormatting>
  <conditionalFormatting sqref="J33">
    <cfRule type="cellIs" dxfId="2675" priority="132" operator="equal">
      <formula>"X"</formula>
    </cfRule>
  </conditionalFormatting>
  <conditionalFormatting sqref="J34">
    <cfRule type="cellIs" dxfId="2674" priority="131" operator="equal">
      <formula>"X"</formula>
    </cfRule>
  </conditionalFormatting>
  <conditionalFormatting sqref="J36">
    <cfRule type="cellIs" dxfId="2673" priority="129" operator="equal">
      <formula>"X"</formula>
    </cfRule>
  </conditionalFormatting>
  <conditionalFormatting sqref="J37">
    <cfRule type="cellIs" dxfId="2672" priority="128" operator="equal">
      <formula>"X"</formula>
    </cfRule>
  </conditionalFormatting>
  <conditionalFormatting sqref="J38">
    <cfRule type="cellIs" dxfId="2671" priority="127" operator="equal">
      <formula>"X"</formula>
    </cfRule>
  </conditionalFormatting>
  <conditionalFormatting sqref="J39">
    <cfRule type="cellIs" dxfId="2670" priority="126" operator="equal">
      <formula>"X"</formula>
    </cfRule>
  </conditionalFormatting>
  <conditionalFormatting sqref="J45">
    <cfRule type="cellIs" dxfId="2669" priority="125" operator="equal">
      <formula>"X"</formula>
    </cfRule>
  </conditionalFormatting>
  <conditionalFormatting sqref="J46">
    <cfRule type="cellIs" dxfId="2668" priority="124" operator="equal">
      <formula>"X"</formula>
    </cfRule>
  </conditionalFormatting>
  <conditionalFormatting sqref="J47">
    <cfRule type="cellIs" dxfId="2667" priority="123" operator="equal">
      <formula>"X"</formula>
    </cfRule>
  </conditionalFormatting>
  <conditionalFormatting sqref="J48">
    <cfRule type="cellIs" dxfId="2666" priority="122" operator="equal">
      <formula>"X"</formula>
    </cfRule>
  </conditionalFormatting>
  <conditionalFormatting sqref="J49">
    <cfRule type="cellIs" dxfId="2665" priority="121" operator="equal">
      <formula>"X"</formula>
    </cfRule>
  </conditionalFormatting>
  <conditionalFormatting sqref="J57">
    <cfRule type="cellIs" dxfId="2664" priority="118" operator="equal">
      <formula>"X"</formula>
    </cfRule>
  </conditionalFormatting>
  <conditionalFormatting sqref="J63">
    <cfRule type="cellIs" dxfId="2663" priority="117" operator="equal">
      <formula>"X"</formula>
    </cfRule>
  </conditionalFormatting>
  <conditionalFormatting sqref="J64">
    <cfRule type="cellIs" dxfId="2662" priority="116" operator="equal">
      <formula>"X"</formula>
    </cfRule>
  </conditionalFormatting>
  <conditionalFormatting sqref="J65">
    <cfRule type="cellIs" dxfId="2661" priority="115" operator="equal">
      <formula>"X"</formula>
    </cfRule>
  </conditionalFormatting>
  <conditionalFormatting sqref="J66">
    <cfRule type="cellIs" dxfId="2660" priority="114" operator="equal">
      <formula>"X"</formula>
    </cfRule>
  </conditionalFormatting>
  <conditionalFormatting sqref="J67">
    <cfRule type="cellIs" dxfId="2659" priority="113" operator="equal">
      <formula>"X"</formula>
    </cfRule>
  </conditionalFormatting>
  <conditionalFormatting sqref="J69">
    <cfRule type="cellIs" dxfId="2658" priority="112" operator="equal">
      <formula>"X"</formula>
    </cfRule>
  </conditionalFormatting>
  <conditionalFormatting sqref="J70">
    <cfRule type="cellIs" dxfId="2657" priority="111" operator="equal">
      <formula>"X"</formula>
    </cfRule>
  </conditionalFormatting>
  <conditionalFormatting sqref="J68">
    <cfRule type="cellIs" dxfId="2656" priority="110" operator="equal">
      <formula>"X"</formula>
    </cfRule>
  </conditionalFormatting>
  <conditionalFormatting sqref="J71">
    <cfRule type="cellIs" dxfId="2655" priority="109" operator="equal">
      <formula>"X"</formula>
    </cfRule>
  </conditionalFormatting>
  <conditionalFormatting sqref="J72">
    <cfRule type="cellIs" dxfId="2654" priority="108" operator="equal">
      <formula>"X"</formula>
    </cfRule>
  </conditionalFormatting>
  <conditionalFormatting sqref="J73">
    <cfRule type="cellIs" dxfId="2653" priority="107" operator="equal">
      <formula>"X"</formula>
    </cfRule>
  </conditionalFormatting>
  <conditionalFormatting sqref="J74">
    <cfRule type="cellIs" dxfId="2652" priority="106" operator="equal">
      <formula>"X"</formula>
    </cfRule>
  </conditionalFormatting>
  <conditionalFormatting sqref="J75">
    <cfRule type="cellIs" dxfId="2651" priority="105" operator="equal">
      <formula>"X"</formula>
    </cfRule>
  </conditionalFormatting>
  <conditionalFormatting sqref="J84">
    <cfRule type="cellIs" dxfId="2650" priority="104" operator="equal">
      <formula>"X"</formula>
    </cfRule>
  </conditionalFormatting>
  <conditionalFormatting sqref="J86">
    <cfRule type="cellIs" dxfId="2649" priority="103" operator="equal">
      <formula>"X"</formula>
    </cfRule>
  </conditionalFormatting>
  <conditionalFormatting sqref="J90">
    <cfRule type="cellIs" dxfId="2648" priority="102" operator="equal">
      <formula>"X"</formula>
    </cfRule>
  </conditionalFormatting>
  <conditionalFormatting sqref="J97">
    <cfRule type="cellIs" dxfId="2647" priority="101" operator="equal">
      <formula>"X"</formula>
    </cfRule>
  </conditionalFormatting>
  <conditionalFormatting sqref="J98">
    <cfRule type="cellIs" dxfId="2646" priority="100" operator="equal">
      <formula>"X"</formula>
    </cfRule>
  </conditionalFormatting>
  <conditionalFormatting sqref="J85">
    <cfRule type="cellIs" dxfId="2645" priority="99" operator="equal">
      <formula>"X"</formula>
    </cfRule>
  </conditionalFormatting>
  <conditionalFormatting sqref="J87">
    <cfRule type="cellIs" dxfId="2644" priority="98" operator="equal">
      <formula>"X"</formula>
    </cfRule>
  </conditionalFormatting>
  <conditionalFormatting sqref="J88">
    <cfRule type="cellIs" dxfId="2643" priority="97" operator="equal">
      <formula>"X"</formula>
    </cfRule>
  </conditionalFormatting>
  <conditionalFormatting sqref="J89">
    <cfRule type="cellIs" dxfId="2642" priority="96" operator="equal">
      <formula>"X"</formula>
    </cfRule>
  </conditionalFormatting>
  <conditionalFormatting sqref="M13">
    <cfRule type="cellIs" dxfId="2641" priority="85" operator="equal">
      <formula>"X"</formula>
    </cfRule>
  </conditionalFormatting>
  <conditionalFormatting sqref="M11">
    <cfRule type="cellIs" dxfId="2640" priority="91" operator="equal">
      <formula>"X"</formula>
    </cfRule>
  </conditionalFormatting>
  <conditionalFormatting sqref="S11">
    <cfRule type="cellIs" dxfId="2639" priority="90" operator="equal">
      <formula>"X"</formula>
    </cfRule>
  </conditionalFormatting>
  <conditionalFormatting sqref="V11">
    <cfRule type="cellIs" dxfId="2638" priority="89" operator="equal">
      <formula>"X"</formula>
    </cfRule>
  </conditionalFormatting>
  <conditionalFormatting sqref="M12">
    <cfRule type="cellIs" dxfId="2637" priority="88" operator="equal">
      <formula>"X"</formula>
    </cfRule>
  </conditionalFormatting>
  <conditionalFormatting sqref="S12">
    <cfRule type="cellIs" dxfId="2636" priority="87" operator="equal">
      <formula>"X"</formula>
    </cfRule>
  </conditionalFormatting>
  <conditionalFormatting sqref="V12">
    <cfRule type="cellIs" dxfId="2635" priority="86" operator="equal">
      <formula>"X"</formula>
    </cfRule>
  </conditionalFormatting>
  <conditionalFormatting sqref="S13">
    <cfRule type="cellIs" dxfId="2634" priority="84" operator="equal">
      <formula>"X"</formula>
    </cfRule>
  </conditionalFormatting>
  <conditionalFormatting sqref="J50">
    <cfRule type="cellIs" dxfId="2633" priority="95" operator="equal">
      <formula>"X"</formula>
    </cfRule>
  </conditionalFormatting>
  <conditionalFormatting sqref="J94">
    <cfRule type="cellIs" dxfId="2632" priority="94" operator="equal">
      <formula>"X"</formula>
    </cfRule>
  </conditionalFormatting>
  <conditionalFormatting sqref="J91">
    <cfRule type="cellIs" dxfId="2631" priority="93" operator="equal">
      <formula>"X"</formula>
    </cfRule>
  </conditionalFormatting>
  <conditionalFormatting sqref="J11">
    <cfRule type="cellIs" dxfId="2630" priority="76" operator="equal">
      <formula>"X"</formula>
    </cfRule>
  </conditionalFormatting>
  <conditionalFormatting sqref="J7:L7">
    <cfRule type="cellIs" dxfId="2629" priority="92" operator="equal">
      <formula>0</formula>
    </cfRule>
  </conditionalFormatting>
  <conditionalFormatting sqref="V13">
    <cfRule type="cellIs" dxfId="2628" priority="83" operator="equal">
      <formula>"X"</formula>
    </cfRule>
  </conditionalFormatting>
  <conditionalFormatting sqref="Y11">
    <cfRule type="cellIs" dxfId="2627" priority="82" operator="equal">
      <formula>"X"</formula>
    </cfRule>
  </conditionalFormatting>
  <conditionalFormatting sqref="Y12">
    <cfRule type="cellIs" dxfId="2626" priority="81" operator="equal">
      <formula>"X"</formula>
    </cfRule>
  </conditionalFormatting>
  <conditionalFormatting sqref="Y13">
    <cfRule type="cellIs" dxfId="2625" priority="80" operator="equal">
      <formula>"X"</formula>
    </cfRule>
  </conditionalFormatting>
  <conditionalFormatting sqref="P11">
    <cfRule type="cellIs" dxfId="2624" priority="79" operator="equal">
      <formula>"X"</formula>
    </cfRule>
  </conditionalFormatting>
  <conditionalFormatting sqref="P12">
    <cfRule type="cellIs" dxfId="2623" priority="78" operator="equal">
      <formula>"X"</formula>
    </cfRule>
  </conditionalFormatting>
  <conditionalFormatting sqref="P13">
    <cfRule type="cellIs" dxfId="2622" priority="77" operator="equal">
      <formula>"X"</formula>
    </cfRule>
  </conditionalFormatting>
  <conditionalFormatting sqref="J12">
    <cfRule type="cellIs" dxfId="2621" priority="75" operator="equal">
      <formula>"X"</formula>
    </cfRule>
  </conditionalFormatting>
  <conditionalFormatting sqref="J13">
    <cfRule type="cellIs" dxfId="2620" priority="74" operator="equal">
      <formula>"X"</formula>
    </cfRule>
  </conditionalFormatting>
  <conditionalFormatting sqref="M15">
    <cfRule type="cellIs" dxfId="2619" priority="73" operator="equal">
      <formula>"X"</formula>
    </cfRule>
  </conditionalFormatting>
  <conditionalFormatting sqref="S15">
    <cfRule type="cellIs" dxfId="2618" priority="72" operator="equal">
      <formula>"X"</formula>
    </cfRule>
  </conditionalFormatting>
  <conditionalFormatting sqref="V15">
    <cfRule type="cellIs" dxfId="2617" priority="71" operator="equal">
      <formula>"X"</formula>
    </cfRule>
  </conditionalFormatting>
  <conditionalFormatting sqref="Y15">
    <cfRule type="cellIs" dxfId="2616" priority="70" operator="equal">
      <formula>"X"</formula>
    </cfRule>
  </conditionalFormatting>
  <conditionalFormatting sqref="P15">
    <cfRule type="cellIs" dxfId="2615" priority="69" operator="equal">
      <formula>"X"</formula>
    </cfRule>
  </conditionalFormatting>
  <conditionalFormatting sqref="J15">
    <cfRule type="cellIs" dxfId="2614" priority="68" operator="equal">
      <formula>"X"</formula>
    </cfRule>
  </conditionalFormatting>
  <conditionalFormatting sqref="M16">
    <cfRule type="cellIs" dxfId="2613" priority="67" operator="equal">
      <formula>"X"</formula>
    </cfRule>
  </conditionalFormatting>
  <conditionalFormatting sqref="S16">
    <cfRule type="cellIs" dxfId="2612" priority="66" operator="equal">
      <formula>"X"</formula>
    </cfRule>
  </conditionalFormatting>
  <conditionalFormatting sqref="V16">
    <cfRule type="cellIs" dxfId="2611" priority="65" operator="equal">
      <formula>"X"</formula>
    </cfRule>
  </conditionalFormatting>
  <conditionalFormatting sqref="Y16">
    <cfRule type="cellIs" dxfId="2610" priority="64" operator="equal">
      <formula>"X"</formula>
    </cfRule>
  </conditionalFormatting>
  <conditionalFormatting sqref="P16">
    <cfRule type="cellIs" dxfId="2609" priority="63" operator="equal">
      <formula>"X"</formula>
    </cfRule>
  </conditionalFormatting>
  <conditionalFormatting sqref="J16">
    <cfRule type="cellIs" dxfId="2608" priority="62" operator="equal">
      <formula>"X"</formula>
    </cfRule>
  </conditionalFormatting>
  <conditionalFormatting sqref="M17">
    <cfRule type="cellIs" dxfId="2607" priority="61" operator="equal">
      <formula>"X"</formula>
    </cfRule>
  </conditionalFormatting>
  <conditionalFormatting sqref="S17">
    <cfRule type="cellIs" dxfId="2606" priority="60" operator="equal">
      <formula>"X"</formula>
    </cfRule>
  </conditionalFormatting>
  <conditionalFormatting sqref="V17">
    <cfRule type="cellIs" dxfId="2605" priority="59" operator="equal">
      <formula>"X"</formula>
    </cfRule>
  </conditionalFormatting>
  <conditionalFormatting sqref="Y17">
    <cfRule type="cellIs" dxfId="2604" priority="58" operator="equal">
      <formula>"X"</formula>
    </cfRule>
  </conditionalFormatting>
  <conditionalFormatting sqref="P17">
    <cfRule type="cellIs" dxfId="2603" priority="57" operator="equal">
      <formula>"X"</formula>
    </cfRule>
  </conditionalFormatting>
  <conditionalFormatting sqref="J17">
    <cfRule type="cellIs" dxfId="2602" priority="56" operator="equal">
      <formula>"X"</formula>
    </cfRule>
  </conditionalFormatting>
  <conditionalFormatting sqref="G19">
    <cfRule type="cellIs" dxfId="2601" priority="55" operator="equal">
      <formula>"X"</formula>
    </cfRule>
  </conditionalFormatting>
  <conditionalFormatting sqref="F19">
    <cfRule type="containsText" dxfId="2600" priority="54" stopIfTrue="1" operator="containsText" text="X">
      <formula>NOT(ISERROR(SEARCH("X",F19)))</formula>
    </cfRule>
  </conditionalFormatting>
  <conditionalFormatting sqref="M19">
    <cfRule type="cellIs" dxfId="2599" priority="53" operator="equal">
      <formula>"X"</formula>
    </cfRule>
  </conditionalFormatting>
  <conditionalFormatting sqref="S19">
    <cfRule type="cellIs" dxfId="2598" priority="52" operator="equal">
      <formula>"X"</formula>
    </cfRule>
  </conditionalFormatting>
  <conditionalFormatting sqref="V19">
    <cfRule type="cellIs" dxfId="2597" priority="51" operator="equal">
      <formula>"X"</formula>
    </cfRule>
  </conditionalFormatting>
  <conditionalFormatting sqref="Y19">
    <cfRule type="cellIs" dxfId="2596" priority="50" operator="equal">
      <formula>"X"</formula>
    </cfRule>
  </conditionalFormatting>
  <conditionalFormatting sqref="P19">
    <cfRule type="cellIs" dxfId="2595" priority="49" operator="equal">
      <formula>"X"</formula>
    </cfRule>
  </conditionalFormatting>
  <conditionalFormatting sqref="J19">
    <cfRule type="cellIs" dxfId="2594" priority="48" operator="equal">
      <formula>"X"</formula>
    </cfRule>
  </conditionalFormatting>
  <conditionalFormatting sqref="G20">
    <cfRule type="cellIs" dxfId="2593" priority="47" operator="equal">
      <formula>"X"</formula>
    </cfRule>
  </conditionalFormatting>
  <conditionalFormatting sqref="F20">
    <cfRule type="containsText" dxfId="2592" priority="46" stopIfTrue="1" operator="containsText" text="X">
      <formula>NOT(ISERROR(SEARCH("X",F20)))</formula>
    </cfRule>
  </conditionalFormatting>
  <conditionalFormatting sqref="M20">
    <cfRule type="cellIs" dxfId="2591" priority="45" operator="equal">
      <formula>"X"</formula>
    </cfRule>
  </conditionalFormatting>
  <conditionalFormatting sqref="S20">
    <cfRule type="cellIs" dxfId="2590" priority="44" operator="equal">
      <formula>"X"</formula>
    </cfRule>
  </conditionalFormatting>
  <conditionalFormatting sqref="V20">
    <cfRule type="cellIs" dxfId="2589" priority="43" operator="equal">
      <formula>"X"</formula>
    </cfRule>
  </conditionalFormatting>
  <conditionalFormatting sqref="Y20">
    <cfRule type="cellIs" dxfId="2588" priority="42" operator="equal">
      <formula>"X"</formula>
    </cfRule>
  </conditionalFormatting>
  <conditionalFormatting sqref="P20">
    <cfRule type="cellIs" dxfId="2587" priority="41" operator="equal">
      <formula>"X"</formula>
    </cfRule>
  </conditionalFormatting>
  <conditionalFormatting sqref="J20">
    <cfRule type="cellIs" dxfId="2586" priority="40" operator="equal">
      <formula>"X"</formula>
    </cfRule>
  </conditionalFormatting>
  <conditionalFormatting sqref="G21">
    <cfRule type="cellIs" dxfId="2585" priority="39" operator="equal">
      <formula>"X"</formula>
    </cfRule>
  </conditionalFormatting>
  <conditionalFormatting sqref="F21">
    <cfRule type="containsText" dxfId="2584" priority="38" stopIfTrue="1" operator="containsText" text="X">
      <formula>NOT(ISERROR(SEARCH("X",F21)))</formula>
    </cfRule>
  </conditionalFormatting>
  <conditionalFormatting sqref="M21">
    <cfRule type="cellIs" dxfId="2583" priority="37" operator="equal">
      <formula>"X"</formula>
    </cfRule>
  </conditionalFormatting>
  <conditionalFormatting sqref="S21">
    <cfRule type="cellIs" dxfId="2582" priority="36" operator="equal">
      <formula>"X"</formula>
    </cfRule>
  </conditionalFormatting>
  <conditionalFormatting sqref="V21">
    <cfRule type="cellIs" dxfId="2581" priority="35" operator="equal">
      <formula>"X"</formula>
    </cfRule>
  </conditionalFormatting>
  <conditionalFormatting sqref="Y21">
    <cfRule type="cellIs" dxfId="2580" priority="34" operator="equal">
      <formula>"X"</formula>
    </cfRule>
  </conditionalFormatting>
  <conditionalFormatting sqref="P21">
    <cfRule type="cellIs" dxfId="2579" priority="33" operator="equal">
      <formula>"X"</formula>
    </cfRule>
  </conditionalFormatting>
  <conditionalFormatting sqref="J21">
    <cfRule type="cellIs" dxfId="2578" priority="32" operator="equal">
      <formula>"X"</formula>
    </cfRule>
  </conditionalFormatting>
  <conditionalFormatting sqref="J104">
    <cfRule type="cellIs" dxfId="2577" priority="31" operator="equal">
      <formula>"X"</formula>
    </cfRule>
  </conditionalFormatting>
  <conditionalFormatting sqref="J105">
    <cfRule type="cellIs" dxfId="2576" priority="30" operator="equal">
      <formula>"X"</formula>
    </cfRule>
  </conditionalFormatting>
  <conditionalFormatting sqref="J114">
    <cfRule type="cellIs" dxfId="2575" priority="21" operator="equal">
      <formula>"X"</formula>
    </cfRule>
  </conditionalFormatting>
  <conditionalFormatting sqref="J106">
    <cfRule type="cellIs" dxfId="2574" priority="29" operator="equal">
      <formula>"X"</formula>
    </cfRule>
  </conditionalFormatting>
  <conditionalFormatting sqref="J107">
    <cfRule type="cellIs" dxfId="2573" priority="28" operator="equal">
      <formula>"X"</formula>
    </cfRule>
  </conditionalFormatting>
  <conditionalFormatting sqref="J108">
    <cfRule type="cellIs" dxfId="2572" priority="27" operator="equal">
      <formula>"X"</formula>
    </cfRule>
  </conditionalFormatting>
  <conditionalFormatting sqref="J109">
    <cfRule type="cellIs" dxfId="2571" priority="26" operator="equal">
      <formula>"X"</formula>
    </cfRule>
  </conditionalFormatting>
  <conditionalFormatting sqref="J110">
    <cfRule type="cellIs" dxfId="2570" priority="25" operator="equal">
      <formula>"X"</formula>
    </cfRule>
  </conditionalFormatting>
  <conditionalFormatting sqref="J111">
    <cfRule type="cellIs" dxfId="2569" priority="24" operator="equal">
      <formula>"X"</formula>
    </cfRule>
  </conditionalFormatting>
  <conditionalFormatting sqref="J112">
    <cfRule type="cellIs" dxfId="2568" priority="23" operator="equal">
      <formula>"X"</formula>
    </cfRule>
  </conditionalFormatting>
  <conditionalFormatting sqref="J113">
    <cfRule type="cellIs" dxfId="2567" priority="22" operator="equal">
      <formula>"X"</formula>
    </cfRule>
  </conditionalFormatting>
  <conditionalFormatting sqref="J133">
    <cfRule type="cellIs" dxfId="2566" priority="13" operator="equal">
      <formula>"X"</formula>
    </cfRule>
  </conditionalFormatting>
  <conditionalFormatting sqref="J132">
    <cfRule type="cellIs" dxfId="2565" priority="14" operator="equal">
      <formula>"X"</formula>
    </cfRule>
  </conditionalFormatting>
  <conditionalFormatting sqref="J131">
    <cfRule type="cellIs" dxfId="2564" priority="15" operator="equal">
      <formula>"X"</formula>
    </cfRule>
  </conditionalFormatting>
  <conditionalFormatting sqref="J120">
    <cfRule type="cellIs" dxfId="2563" priority="20" operator="equal">
      <formula>"X"</formula>
    </cfRule>
  </conditionalFormatting>
  <conditionalFormatting sqref="J121">
    <cfRule type="cellIs" dxfId="2562" priority="19" operator="equal">
      <formula>"X"</formula>
    </cfRule>
  </conditionalFormatting>
  <conditionalFormatting sqref="J122">
    <cfRule type="cellIs" dxfId="2561" priority="18" operator="equal">
      <formula>"X"</formula>
    </cfRule>
  </conditionalFormatting>
  <conditionalFormatting sqref="J123">
    <cfRule type="cellIs" dxfId="2560" priority="17" operator="equal">
      <formula>"X"</formula>
    </cfRule>
  </conditionalFormatting>
  <conditionalFormatting sqref="J124">
    <cfRule type="cellIs" dxfId="2559" priority="16" operator="equal">
      <formula>"X"</formula>
    </cfRule>
  </conditionalFormatting>
  <conditionalFormatting sqref="J134">
    <cfRule type="cellIs" dxfId="2558" priority="12" operator="equal">
      <formula>"X"</formula>
    </cfRule>
  </conditionalFormatting>
  <conditionalFormatting sqref="J136">
    <cfRule type="cellIs" dxfId="2557" priority="11" operator="equal">
      <formula>"X"</formula>
    </cfRule>
  </conditionalFormatting>
  <conditionalFormatting sqref="J138">
    <cfRule type="cellIs" dxfId="2556" priority="10" operator="equal">
      <formula>"X"</formula>
    </cfRule>
  </conditionalFormatting>
  <conditionalFormatting sqref="J139">
    <cfRule type="cellIs" dxfId="2555" priority="9" operator="equal">
      <formula>"X"</formula>
    </cfRule>
  </conditionalFormatting>
  <conditionalFormatting sqref="J125">
    <cfRule type="cellIs" dxfId="2554" priority="8" operator="equal">
      <formula>"X"</formula>
    </cfRule>
  </conditionalFormatting>
  <conditionalFormatting sqref="J140">
    <cfRule type="cellIs" dxfId="2553" priority="7" operator="equal">
      <formula>"X"</formula>
    </cfRule>
  </conditionalFormatting>
  <conditionalFormatting sqref="J146">
    <cfRule type="cellIs" dxfId="2552" priority="6" operator="equal">
      <formula>"X"</formula>
    </cfRule>
  </conditionalFormatting>
  <conditionalFormatting sqref="J147">
    <cfRule type="cellIs" dxfId="2551" priority="5" operator="equal">
      <formula>"X"</formula>
    </cfRule>
  </conditionalFormatting>
  <conditionalFormatting sqref="L150">
    <cfRule type="expression" dxfId="2550" priority="2">
      <formula>AND($F150="X",J$4&lt;&gt;0)</formula>
    </cfRule>
    <cfRule type="expression" dxfId="2549" priority="3">
      <formula>AND(K150&lt;&gt;0,J$4&lt;&gt;0)</formula>
    </cfRule>
    <cfRule type="expression" dxfId="2548" priority="4">
      <formula>OR(K150=0,J$4=0)</formula>
    </cfRule>
  </conditionalFormatting>
  <conditionalFormatting sqref="J150">
    <cfRule type="cellIs" dxfId="2547" priority="1" operator="equal">
      <formula>"X"</formula>
    </cfRule>
  </conditionalFormatting>
  <pageMargins left="0.31496062992125984" right="0.19685039370078741" top="0.59055118110236227" bottom="0.39370078740157483" header="0.31496062992125984" footer="0.31496062992125984"/>
  <pageSetup paperSize="9" scale="49" fitToHeight="0" orientation="portrait" horizontalDpi="1200" verticalDpi="1200" r:id="rId1"/>
  <headerFooter alignWithMargins="0">
    <oddFooter>&amp;L&amp;"-,Normale"Foglio di calcolo redatto dalla Commissione GdL OICE Ecosismabonus</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promptTitle="Impianti" xr:uid="{00000000-0002-0000-0200-000000000000}">
          <x14:formula1>
            <xm:f>'Tabella-Z1'!$K$33:$K$45</xm:f>
          </x14:formula1>
          <xm:sqref>S6:AA6</xm:sqref>
        </x14:dataValidation>
        <x14:dataValidation type="list" allowBlank="1" showInputMessage="1" showErrorMessage="1" promptTitle="Strutture" xr:uid="{00000000-0002-0000-0200-000001000000}">
          <x14:formula1>
            <xm:f>'Tabella-Z1'!$K$27:$K$32</xm:f>
          </x14:formula1>
          <xm:sqref>M6:R6</xm:sqref>
        </x14:dataValidation>
        <x14:dataValidation type="list" allowBlank="1" showInputMessage="1" showErrorMessage="1" promptTitle="Edilizia" xr:uid="{00000000-0002-0000-0200-000002000000}">
          <x14:formula1>
            <xm:f>'Tabella-Z1'!$K$5:$K$26</xm:f>
          </x14:formula1>
          <xm:sqref>G6:L6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AB232"/>
  <sheetViews>
    <sheetView showGridLines="0" topLeftCell="A2" zoomScale="85" zoomScaleNormal="85" zoomScaleSheetLayoutView="85" zoomScalePageLayoutView="70" workbookViewId="0">
      <selection activeCell="G4" sqref="G4:I4"/>
    </sheetView>
  </sheetViews>
  <sheetFormatPr defaultColWidth="9.109375" defaultRowHeight="13.8" outlineLevelRow="1" x14ac:dyDescent="0.3"/>
  <cols>
    <col min="1" max="1" width="3.33203125" style="165" customWidth="1"/>
    <col min="2" max="2" width="7.6640625" style="165" customWidth="1"/>
    <col min="3" max="3" width="31.109375" style="165" customWidth="1"/>
    <col min="4" max="4" width="20.5546875" style="165" customWidth="1"/>
    <col min="5" max="5" width="12.6640625" style="165" customWidth="1"/>
    <col min="6" max="6" width="6.33203125" style="129" customWidth="1"/>
    <col min="7" max="7" width="6.33203125" style="165" hidden="1" customWidth="1"/>
    <col min="8" max="9" width="8.6640625" style="165" customWidth="1"/>
    <col min="10" max="10" width="6.33203125" style="165" hidden="1" customWidth="1"/>
    <col min="11" max="12" width="8.88671875" style="165" customWidth="1"/>
    <col min="13" max="13" width="6.33203125" style="165" hidden="1" customWidth="1"/>
    <col min="14" max="15" width="8.88671875" style="165" customWidth="1"/>
    <col min="16" max="16" width="6.33203125" style="165" hidden="1" customWidth="1"/>
    <col min="17" max="18" width="8.88671875" style="165" customWidth="1"/>
    <col min="19" max="19" width="6.33203125" style="165" hidden="1" customWidth="1"/>
    <col min="20" max="21" width="8.88671875" style="165" customWidth="1"/>
    <col min="22" max="22" width="6.33203125" style="165" hidden="1" customWidth="1"/>
    <col min="23" max="24" width="8.88671875" style="165" customWidth="1"/>
    <col min="25" max="25" width="6.33203125" style="165" hidden="1" customWidth="1"/>
    <col min="26" max="27" width="8.88671875" style="165" customWidth="1"/>
    <col min="28" max="16384" width="9.109375" style="165"/>
  </cols>
  <sheetData>
    <row r="2" spans="1:28" ht="18" x14ac:dyDescent="0.3">
      <c r="B2" s="441" t="s">
        <v>770</v>
      </c>
      <c r="C2" s="442"/>
      <c r="D2" s="442"/>
      <c r="E2" s="442"/>
      <c r="F2" s="442"/>
      <c r="G2" s="442"/>
      <c r="H2" s="442"/>
      <c r="I2" s="442"/>
      <c r="J2" s="442"/>
      <c r="K2" s="442"/>
      <c r="L2" s="442"/>
      <c r="M2" s="442"/>
      <c r="N2" s="442"/>
      <c r="O2" s="442"/>
      <c r="P2" s="442"/>
      <c r="Q2" s="442"/>
      <c r="R2" s="442"/>
      <c r="S2" s="442"/>
      <c r="T2" s="442"/>
      <c r="U2" s="442"/>
      <c r="V2" s="442"/>
      <c r="W2" s="442"/>
      <c r="X2" s="442"/>
      <c r="Y2" s="442"/>
      <c r="Z2" s="442"/>
      <c r="AA2" s="443"/>
    </row>
    <row r="3" spans="1:28" ht="29.25" customHeight="1" x14ac:dyDescent="0.3">
      <c r="A3" s="166"/>
      <c r="B3" s="446" t="s">
        <v>676</v>
      </c>
      <c r="C3" s="447"/>
      <c r="D3" s="447"/>
      <c r="E3" s="447"/>
      <c r="F3" s="448"/>
      <c r="G3" s="444" t="s">
        <v>762</v>
      </c>
      <c r="H3" s="444"/>
      <c r="I3" s="445"/>
      <c r="J3" s="444" t="s">
        <v>763</v>
      </c>
      <c r="K3" s="444"/>
      <c r="L3" s="445"/>
      <c r="M3" s="444" t="s">
        <v>764</v>
      </c>
      <c r="N3" s="445"/>
      <c r="O3" s="445"/>
      <c r="P3" s="444" t="s">
        <v>765</v>
      </c>
      <c r="Q3" s="445"/>
      <c r="R3" s="445"/>
      <c r="S3" s="444" t="s">
        <v>766</v>
      </c>
      <c r="T3" s="445"/>
      <c r="U3" s="445"/>
      <c r="V3" s="444" t="s">
        <v>767</v>
      </c>
      <c r="W3" s="444"/>
      <c r="X3" s="444"/>
      <c r="Y3" s="444" t="s">
        <v>768</v>
      </c>
      <c r="Z3" s="445"/>
      <c r="AA3" s="445"/>
    </row>
    <row r="4" spans="1:28" ht="12.75" customHeight="1" x14ac:dyDescent="0.3">
      <c r="B4" s="446" t="s">
        <v>675</v>
      </c>
      <c r="C4" s="447"/>
      <c r="D4" s="447"/>
      <c r="E4" s="447"/>
      <c r="F4" s="448"/>
      <c r="G4" s="451">
        <f>'INPUT DATI'!E31</f>
        <v>76941.495225000006</v>
      </c>
      <c r="H4" s="451"/>
      <c r="I4" s="452"/>
      <c r="J4" s="451">
        <f>'INPUT DATI'!D43</f>
        <v>18000</v>
      </c>
      <c r="K4" s="451"/>
      <c r="L4" s="452"/>
      <c r="M4" s="451"/>
      <c r="N4" s="451"/>
      <c r="O4" s="452"/>
      <c r="P4" s="451"/>
      <c r="Q4" s="451"/>
      <c r="R4" s="452"/>
      <c r="S4" s="451">
        <f>'INPUT DATI'!E32</f>
        <v>25168.141799999998</v>
      </c>
      <c r="T4" s="451"/>
      <c r="U4" s="452"/>
      <c r="V4" s="451">
        <f>'INPUT DATI'!D44</f>
        <v>11000</v>
      </c>
      <c r="W4" s="451"/>
      <c r="X4" s="452"/>
      <c r="Y4" s="451"/>
      <c r="Z4" s="451"/>
      <c r="AA4" s="452"/>
    </row>
    <row r="5" spans="1:28" ht="15" customHeight="1" x14ac:dyDescent="0.3">
      <c r="B5" s="446" t="s">
        <v>674</v>
      </c>
      <c r="C5" s="447"/>
      <c r="D5" s="447"/>
      <c r="E5" s="447"/>
      <c r="F5" s="448"/>
      <c r="G5" s="449">
        <f t="shared" ref="G5" si="0">IF(G4&lt;&gt;0,IF(G4&lt;25000,0.204110112659225,0.03+10/POWER(G4,0.4)),"0")</f>
        <v>0.14105439519377244</v>
      </c>
      <c r="H5" s="449"/>
      <c r="I5" s="450"/>
      <c r="J5" s="449">
        <f t="shared" ref="J5" si="1">IF(J4&lt;&gt;0,IF(J4&lt;25000,0.204110112659225,0.03+10/POWER(J4,0.4)),"0")</f>
        <v>0.20411011265922499</v>
      </c>
      <c r="K5" s="449"/>
      <c r="L5" s="450"/>
      <c r="M5" s="449" t="str">
        <f t="shared" ref="M5" si="2">IF(M4&lt;&gt;0,IF(M4&lt;25000,0.204110112659225,0.03+10/POWER(M4,0.4)),"0")</f>
        <v>0</v>
      </c>
      <c r="N5" s="449"/>
      <c r="O5" s="450"/>
      <c r="P5" s="449" t="str">
        <f t="shared" ref="P5" si="3">IF(P4&lt;&gt;0,IF(P4&lt;25000,0.204110112659225,0.03+10/POWER(P4,0.4)),"0")</f>
        <v>0</v>
      </c>
      <c r="Q5" s="449"/>
      <c r="R5" s="450"/>
      <c r="S5" s="449">
        <f t="shared" ref="S5" si="4">IF(S4&lt;&gt;0,IF(S4&lt;25000,0.204110112659225,0.03+10/POWER(S4,0.4)),"0")</f>
        <v>0.20364390308497404</v>
      </c>
      <c r="T5" s="449"/>
      <c r="U5" s="450"/>
      <c r="V5" s="449">
        <f t="shared" ref="V5" si="5">IF(V4&lt;&gt;0,IF(V4&lt;25000,0.204110112659225,0.03+10/POWER(V4,0.4)),"0")</f>
        <v>0.20411011265922499</v>
      </c>
      <c r="W5" s="449"/>
      <c r="X5" s="450"/>
      <c r="Y5" s="449" t="str">
        <f>IF(Y4&lt;&gt;0,IF(Y4&lt;25000,0.204110112659225,0.03+10/POWER(Y4,0.4)),"0")</f>
        <v>0</v>
      </c>
      <c r="Z5" s="449"/>
      <c r="AA5" s="450"/>
    </row>
    <row r="6" spans="1:28" ht="87.75" customHeight="1" x14ac:dyDescent="0.3">
      <c r="B6" s="457" t="s">
        <v>630</v>
      </c>
      <c r="C6" s="458"/>
      <c r="D6" s="458"/>
      <c r="E6" s="458"/>
      <c r="F6" s="459"/>
      <c r="G6" s="456" t="s">
        <v>620</v>
      </c>
      <c r="H6" s="456"/>
      <c r="I6" s="456"/>
      <c r="J6" s="456" t="s">
        <v>620</v>
      </c>
      <c r="K6" s="456"/>
      <c r="L6" s="456"/>
      <c r="M6" s="456" t="s">
        <v>609</v>
      </c>
      <c r="N6" s="456"/>
      <c r="O6" s="456"/>
      <c r="P6" s="456" t="s">
        <v>609</v>
      </c>
      <c r="Q6" s="456"/>
      <c r="R6" s="456"/>
      <c r="S6" s="456" t="s">
        <v>714</v>
      </c>
      <c r="T6" s="456"/>
      <c r="U6" s="456"/>
      <c r="V6" s="456" t="s">
        <v>610</v>
      </c>
      <c r="W6" s="456"/>
      <c r="X6" s="456"/>
      <c r="Y6" s="456" t="s">
        <v>610</v>
      </c>
      <c r="Z6" s="456"/>
      <c r="AA6" s="456"/>
      <c r="AB6" s="167"/>
    </row>
    <row r="7" spans="1:28" ht="25.5" customHeight="1" x14ac:dyDescent="0.3">
      <c r="B7" s="446" t="s">
        <v>631</v>
      </c>
      <c r="C7" s="447"/>
      <c r="D7" s="447"/>
      <c r="E7" s="447"/>
      <c r="F7" s="448"/>
      <c r="G7" s="454">
        <f>IF(G6&lt;&gt;"",VLOOKUP(G6,'Tabella-Z1'!K5:L26,2),0)</f>
        <v>0.95</v>
      </c>
      <c r="H7" s="454"/>
      <c r="I7" s="455"/>
      <c r="J7" s="454">
        <f>IF(J6&lt;&gt;"",VLOOKUP(J6,'Tabella-Z1'!K5:L26,2),0)</f>
        <v>0.95</v>
      </c>
      <c r="K7" s="454"/>
      <c r="L7" s="455"/>
      <c r="M7" s="454">
        <f>IF(M6&lt;&gt;"",VLOOKUP(M6,'Tabella-Z1'!K27:L32,2),0)</f>
        <v>0.95</v>
      </c>
      <c r="N7" s="454"/>
      <c r="O7" s="455"/>
      <c r="P7" s="454">
        <f>IF(P6&lt;&gt;"",VLOOKUP(P6,'Tabella-Z1'!K27:L32,2),0)</f>
        <v>0.95</v>
      </c>
      <c r="Q7" s="454"/>
      <c r="R7" s="455"/>
      <c r="S7" s="454">
        <f>IF(S6&lt;&gt;"",VLOOKUP(S6,'Tabella-Z1'!K33:M45,2),0)</f>
        <v>0.85</v>
      </c>
      <c r="T7" s="454"/>
      <c r="U7" s="455"/>
      <c r="V7" s="454">
        <f>IF(V6&lt;&gt;"",VLOOKUP(V6,'Tabella-Z1'!K33:M45,2),0)</f>
        <v>1.1499999999999999</v>
      </c>
      <c r="W7" s="454"/>
      <c r="X7" s="455"/>
      <c r="Y7" s="454">
        <f>IF(Y6&lt;&gt;"",VLOOKUP(Y6,'Tabella-Z1'!K33:M45,2),0)</f>
        <v>1.1499999999999999</v>
      </c>
      <c r="Z7" s="454"/>
      <c r="AA7" s="455"/>
    </row>
    <row r="8" spans="1:28" ht="20.25" customHeight="1" outlineLevel="1" x14ac:dyDescent="0.3">
      <c r="A8" s="168"/>
      <c r="B8" s="14"/>
      <c r="C8" s="14"/>
      <c r="D8" s="15"/>
      <c r="E8" s="16"/>
      <c r="F8" s="16"/>
      <c r="G8" s="17"/>
      <c r="H8" s="17"/>
      <c r="I8" s="17"/>
      <c r="J8" s="17"/>
      <c r="K8" s="17"/>
      <c r="L8" s="17"/>
      <c r="M8" s="17"/>
      <c r="N8" s="17"/>
      <c r="O8" s="17"/>
      <c r="P8" s="17"/>
      <c r="Q8" s="17"/>
      <c r="R8" s="17"/>
      <c r="S8" s="17"/>
      <c r="T8" s="17"/>
      <c r="U8" s="17"/>
      <c r="V8" s="17"/>
      <c r="W8" s="17"/>
      <c r="X8" s="17"/>
      <c r="Y8" s="17"/>
      <c r="Z8" s="17"/>
      <c r="AA8" s="17"/>
    </row>
    <row r="9" spans="1:28" ht="18" hidden="1" customHeight="1" outlineLevel="1" x14ac:dyDescent="0.3">
      <c r="A9" s="168"/>
      <c r="B9" s="236" t="s">
        <v>700</v>
      </c>
      <c r="C9" s="453" t="s">
        <v>681</v>
      </c>
      <c r="D9" s="453"/>
      <c r="E9" s="453"/>
      <c r="F9" s="453"/>
      <c r="G9" s="453"/>
      <c r="H9" s="453"/>
      <c r="I9" s="453"/>
      <c r="J9" s="453"/>
      <c r="K9" s="453"/>
      <c r="L9" s="453"/>
      <c r="M9" s="453"/>
      <c r="N9" s="453"/>
      <c r="O9" s="453"/>
      <c r="P9" s="453"/>
      <c r="Q9" s="453"/>
      <c r="R9" s="453"/>
      <c r="S9" s="453"/>
      <c r="T9" s="453"/>
      <c r="U9" s="453"/>
      <c r="V9" s="453"/>
      <c r="W9" s="453"/>
      <c r="X9" s="453"/>
      <c r="Y9" s="453"/>
      <c r="Z9" s="453"/>
      <c r="AA9" s="453"/>
    </row>
    <row r="10" spans="1:28" ht="18" hidden="1" customHeight="1" outlineLevel="1" x14ac:dyDescent="0.3">
      <c r="A10" s="168"/>
      <c r="B10" s="95" t="s">
        <v>680</v>
      </c>
      <c r="C10" s="460" t="s">
        <v>679</v>
      </c>
      <c r="D10" s="460"/>
      <c r="E10" s="460"/>
      <c r="F10" s="464"/>
      <c r="G10" s="464"/>
      <c r="H10" s="464"/>
      <c r="I10" s="464"/>
      <c r="J10" s="464"/>
      <c r="K10" s="464"/>
      <c r="L10" s="464"/>
      <c r="M10" s="464"/>
      <c r="N10" s="464"/>
      <c r="O10" s="464"/>
      <c r="P10" s="464"/>
      <c r="Q10" s="464"/>
      <c r="R10" s="464"/>
      <c r="S10" s="464"/>
      <c r="T10" s="464"/>
      <c r="U10" s="464"/>
      <c r="V10" s="464"/>
      <c r="W10" s="464"/>
      <c r="X10" s="464"/>
      <c r="Y10" s="464"/>
      <c r="Z10" s="464"/>
      <c r="AA10" s="464"/>
    </row>
    <row r="11" spans="1:28" ht="18" hidden="1" customHeight="1" outlineLevel="1" x14ac:dyDescent="0.3">
      <c r="B11" s="237" t="s">
        <v>442</v>
      </c>
      <c r="C11" s="462" t="s">
        <v>443</v>
      </c>
      <c r="D11" s="462"/>
      <c r="E11" s="462"/>
      <c r="F11" s="170"/>
      <c r="G11" s="266"/>
      <c r="H11" s="73">
        <f>IF($F11="X",I11,IF(G11="X",I11,0))</f>
        <v>0</v>
      </c>
      <c r="I11" s="74">
        <f>'Tabella-Z2'!H20</f>
        <v>4.4999999999999998E-2</v>
      </c>
      <c r="J11" s="251"/>
      <c r="K11" s="75">
        <f t="shared" ref="K11:K17" si="6">IF($F11="X",L11,IF(J11="X",L11,0))</f>
        <v>0</v>
      </c>
      <c r="L11" s="74">
        <f>'Tabella-Z2'!H20</f>
        <v>4.4999999999999998E-2</v>
      </c>
      <c r="M11" s="251"/>
      <c r="N11" s="76">
        <f t="shared" ref="N11:N17" si="7">IF($F11="X",O11,IF(M11="X",O11,0))</f>
        <v>0</v>
      </c>
      <c r="O11" s="77">
        <f>'Tabella-Z2'!I20</f>
        <v>4.4999999999999998E-2</v>
      </c>
      <c r="P11" s="254"/>
      <c r="Q11" s="75">
        <f t="shared" ref="Q11:Q17" si="8">IF($F11="X",R11,IF(P11="X",R11,0))</f>
        <v>0</v>
      </c>
      <c r="R11" s="74">
        <f>'Tabella-Z2'!I20</f>
        <v>4.4999999999999998E-2</v>
      </c>
      <c r="S11" s="251"/>
      <c r="T11" s="76">
        <f t="shared" ref="T11:T17" si="9">IF($F11="X",U11,IF(S11="X",U11,0))</f>
        <v>0</v>
      </c>
      <c r="U11" s="77">
        <f>'Tabella-Z2'!K20</f>
        <v>4.4999999999999998E-2</v>
      </c>
      <c r="V11" s="254"/>
      <c r="W11" s="75">
        <f t="shared" ref="W11:W17" si="10">IF($F11="X",X11,IF(V11="X",X11,0))</f>
        <v>0</v>
      </c>
      <c r="X11" s="74">
        <f>'Tabella-Z2'!K20</f>
        <v>4.4999999999999998E-2</v>
      </c>
      <c r="Y11" s="251"/>
      <c r="Z11" s="75">
        <f t="shared" ref="Z11:Z17" si="11">IF($F11="X",AA11,IF(Y11="X",AA11,0))</f>
        <v>0</v>
      </c>
      <c r="AA11" s="78">
        <f>'Tabella-Z2'!K20</f>
        <v>4.4999999999999998E-2</v>
      </c>
    </row>
    <row r="12" spans="1:28" ht="18" hidden="1" customHeight="1" outlineLevel="1" x14ac:dyDescent="0.3">
      <c r="B12" s="237" t="s">
        <v>444</v>
      </c>
      <c r="C12" s="462" t="s">
        <v>445</v>
      </c>
      <c r="D12" s="462"/>
      <c r="E12" s="462"/>
      <c r="F12" s="171"/>
      <c r="G12" s="263"/>
      <c r="H12" s="73">
        <f>IF($F12="X",I12,IF(G12="X",I12,0))</f>
        <v>0</v>
      </c>
      <c r="I12" s="74">
        <f>'Tabella-Z2'!H21</f>
        <v>0.09</v>
      </c>
      <c r="J12" s="251"/>
      <c r="K12" s="75">
        <f t="shared" si="6"/>
        <v>0</v>
      </c>
      <c r="L12" s="74">
        <f>'Tabella-Z2'!H21</f>
        <v>0.09</v>
      </c>
      <c r="M12" s="251"/>
      <c r="N12" s="76">
        <f t="shared" si="7"/>
        <v>0</v>
      </c>
      <c r="O12" s="77">
        <f>'Tabella-Z2'!I21</f>
        <v>0.09</v>
      </c>
      <c r="P12" s="254"/>
      <c r="Q12" s="75">
        <f t="shared" si="8"/>
        <v>0</v>
      </c>
      <c r="R12" s="74">
        <f>'Tabella-Z2'!I21</f>
        <v>0.09</v>
      </c>
      <c r="S12" s="251"/>
      <c r="T12" s="76">
        <f t="shared" si="9"/>
        <v>0</v>
      </c>
      <c r="U12" s="77">
        <f>'Tabella-Z2'!K21</f>
        <v>0.09</v>
      </c>
      <c r="V12" s="254"/>
      <c r="W12" s="75">
        <f t="shared" si="10"/>
        <v>0</v>
      </c>
      <c r="X12" s="74">
        <f>'Tabella-Z2'!K21</f>
        <v>0.09</v>
      </c>
      <c r="Y12" s="251"/>
      <c r="Z12" s="75">
        <f t="shared" si="11"/>
        <v>0</v>
      </c>
      <c r="AA12" s="78">
        <f>'Tabella-Z2'!K21</f>
        <v>0.09</v>
      </c>
    </row>
    <row r="13" spans="1:28" ht="18" hidden="1" customHeight="1" outlineLevel="1" x14ac:dyDescent="0.3">
      <c r="B13" s="172" t="s">
        <v>446</v>
      </c>
      <c r="C13" s="465" t="s">
        <v>447</v>
      </c>
      <c r="D13" s="465"/>
      <c r="E13" s="465"/>
      <c r="F13" s="173"/>
      <c r="G13" s="264"/>
      <c r="H13" s="73">
        <f>IF($F13="X",I13,IF(G13="X",I13,0))</f>
        <v>0</v>
      </c>
      <c r="I13" s="74">
        <f>'Tabella-Z2'!H22</f>
        <v>0.02</v>
      </c>
      <c r="J13" s="251"/>
      <c r="K13" s="75">
        <f t="shared" si="6"/>
        <v>0</v>
      </c>
      <c r="L13" s="74">
        <f>'Tabella-Z2'!H22</f>
        <v>0.02</v>
      </c>
      <c r="M13" s="251"/>
      <c r="N13" s="76">
        <f t="shared" si="7"/>
        <v>0</v>
      </c>
      <c r="O13" s="77">
        <f>'Tabella-Z2'!I22</f>
        <v>0.02</v>
      </c>
      <c r="P13" s="254"/>
      <c r="Q13" s="75">
        <f t="shared" si="8"/>
        <v>0</v>
      </c>
      <c r="R13" s="74">
        <f>'Tabella-Z2'!I22</f>
        <v>0.02</v>
      </c>
      <c r="S13" s="251"/>
      <c r="T13" s="76">
        <f t="shared" si="9"/>
        <v>0</v>
      </c>
      <c r="U13" s="77">
        <f>'Tabella-Z2'!K22</f>
        <v>0.02</v>
      </c>
      <c r="V13" s="254"/>
      <c r="W13" s="75">
        <f t="shared" si="10"/>
        <v>0</v>
      </c>
      <c r="X13" s="74">
        <f>'Tabella-Z2'!K22</f>
        <v>0.02</v>
      </c>
      <c r="Y13" s="251"/>
      <c r="Z13" s="75">
        <f t="shared" si="11"/>
        <v>0</v>
      </c>
      <c r="AA13" s="78">
        <f>'Tabella-Z2'!K22</f>
        <v>0.02</v>
      </c>
    </row>
    <row r="14" spans="1:28" ht="14.4" hidden="1" outlineLevel="1" x14ac:dyDescent="0.3">
      <c r="B14" s="95" t="s">
        <v>683</v>
      </c>
      <c r="C14" s="463" t="s">
        <v>682</v>
      </c>
      <c r="D14" s="463"/>
      <c r="E14" s="463"/>
      <c r="F14" s="461"/>
      <c r="G14" s="461"/>
      <c r="H14" s="461"/>
      <c r="I14" s="461"/>
      <c r="J14" s="461"/>
      <c r="K14" s="461"/>
      <c r="L14" s="461"/>
      <c r="M14" s="461"/>
      <c r="N14" s="461"/>
      <c r="O14" s="461"/>
      <c r="P14" s="461"/>
      <c r="Q14" s="461"/>
      <c r="R14" s="461"/>
      <c r="S14" s="461"/>
      <c r="T14" s="461"/>
      <c r="U14" s="461"/>
      <c r="V14" s="461"/>
      <c r="W14" s="461"/>
      <c r="X14" s="461"/>
      <c r="Y14" s="461"/>
      <c r="Z14" s="461"/>
      <c r="AA14" s="461"/>
    </row>
    <row r="15" spans="1:28" ht="18" hidden="1" customHeight="1" outlineLevel="1" x14ac:dyDescent="0.3">
      <c r="B15" s="237" t="s">
        <v>448</v>
      </c>
      <c r="C15" s="462" t="s">
        <v>449</v>
      </c>
      <c r="D15" s="462"/>
      <c r="E15" s="462"/>
      <c r="F15" s="174"/>
      <c r="G15" s="265"/>
      <c r="H15" s="73">
        <f>IF($F15="X",I15,IF(G15="X",I15,0))</f>
        <v>0</v>
      </c>
      <c r="I15" s="74">
        <f>'Tabella-Z2'!H23</f>
        <v>0.04</v>
      </c>
      <c r="J15" s="251"/>
      <c r="K15" s="75">
        <f t="shared" si="6"/>
        <v>0</v>
      </c>
      <c r="L15" s="74">
        <f>'Tabella-Z2'!H23</f>
        <v>0.04</v>
      </c>
      <c r="M15" s="251"/>
      <c r="N15" s="76">
        <f t="shared" si="7"/>
        <v>0</v>
      </c>
      <c r="O15" s="77">
        <f>'Tabella-Z2'!I23</f>
        <v>0.04</v>
      </c>
      <c r="P15" s="254"/>
      <c r="Q15" s="75">
        <f t="shared" si="8"/>
        <v>0</v>
      </c>
      <c r="R15" s="74">
        <f>'Tabella-Z2'!I23</f>
        <v>0.04</v>
      </c>
      <c r="S15" s="251"/>
      <c r="T15" s="76">
        <f t="shared" si="9"/>
        <v>0</v>
      </c>
      <c r="U15" s="77">
        <f>'Tabella-Z2'!K23</f>
        <v>0.04</v>
      </c>
      <c r="V15" s="254"/>
      <c r="W15" s="75">
        <f t="shared" si="10"/>
        <v>0</v>
      </c>
      <c r="X15" s="74">
        <f>'Tabella-Z2'!K23</f>
        <v>0.04</v>
      </c>
      <c r="Y15" s="251"/>
      <c r="Z15" s="75">
        <f t="shared" si="11"/>
        <v>0</v>
      </c>
      <c r="AA15" s="78">
        <f>'Tabella-Z2'!K23</f>
        <v>0.04</v>
      </c>
    </row>
    <row r="16" spans="1:28" ht="24.9" hidden="1" customHeight="1" outlineLevel="1" x14ac:dyDescent="0.3">
      <c r="B16" s="237" t="s">
        <v>450</v>
      </c>
      <c r="C16" s="462" t="s">
        <v>451</v>
      </c>
      <c r="D16" s="462"/>
      <c r="E16" s="462"/>
      <c r="F16" s="171"/>
      <c r="G16" s="263"/>
      <c r="H16" s="73">
        <f>IF($F16="X",I16,IF(G16="X",I16,0))</f>
        <v>0</v>
      </c>
      <c r="I16" s="74">
        <f>'Tabella-Z2'!H24</f>
        <v>0.08</v>
      </c>
      <c r="J16" s="251"/>
      <c r="K16" s="75">
        <f t="shared" si="6"/>
        <v>0</v>
      </c>
      <c r="L16" s="74">
        <f>'Tabella-Z2'!H24</f>
        <v>0.08</v>
      </c>
      <c r="M16" s="251"/>
      <c r="N16" s="76">
        <f t="shared" si="7"/>
        <v>0</v>
      </c>
      <c r="O16" s="77">
        <f>'Tabella-Z2'!I24</f>
        <v>0.08</v>
      </c>
      <c r="P16" s="254"/>
      <c r="Q16" s="75">
        <f t="shared" si="8"/>
        <v>0</v>
      </c>
      <c r="R16" s="74">
        <f>'Tabella-Z2'!I24</f>
        <v>0.08</v>
      </c>
      <c r="S16" s="251"/>
      <c r="T16" s="76">
        <f t="shared" si="9"/>
        <v>0</v>
      </c>
      <c r="U16" s="77">
        <f>'Tabella-Z2'!K24</f>
        <v>0.08</v>
      </c>
      <c r="V16" s="254"/>
      <c r="W16" s="75">
        <f t="shared" si="10"/>
        <v>0</v>
      </c>
      <c r="X16" s="74">
        <f>'Tabella-Z2'!K24</f>
        <v>0.08</v>
      </c>
      <c r="Y16" s="251"/>
      <c r="Z16" s="75">
        <f t="shared" si="11"/>
        <v>0</v>
      </c>
      <c r="AA16" s="78">
        <f>'Tabella-Z2'!K24</f>
        <v>0.08</v>
      </c>
    </row>
    <row r="17" spans="1:27" ht="24.9" hidden="1" customHeight="1" outlineLevel="1" x14ac:dyDescent="0.3">
      <c r="B17" s="237" t="s">
        <v>452</v>
      </c>
      <c r="C17" s="462" t="s">
        <v>453</v>
      </c>
      <c r="D17" s="462"/>
      <c r="E17" s="462"/>
      <c r="F17" s="175"/>
      <c r="G17" s="264"/>
      <c r="H17" s="73">
        <f>IF($F17="X",I17,IF(G17="X",I17,0))</f>
        <v>0</v>
      </c>
      <c r="I17" s="74">
        <f>'Tabella-Z2'!H25</f>
        <v>0.16</v>
      </c>
      <c r="J17" s="251"/>
      <c r="K17" s="75">
        <f t="shared" si="6"/>
        <v>0</v>
      </c>
      <c r="L17" s="74">
        <f>'Tabella-Z2'!H25</f>
        <v>0.16</v>
      </c>
      <c r="M17" s="251"/>
      <c r="N17" s="76">
        <f t="shared" si="7"/>
        <v>0</v>
      </c>
      <c r="O17" s="77">
        <f>'Tabella-Z2'!I25</f>
        <v>0.16</v>
      </c>
      <c r="P17" s="254"/>
      <c r="Q17" s="75">
        <f t="shared" si="8"/>
        <v>0</v>
      </c>
      <c r="R17" s="74">
        <f>'Tabella-Z2'!I25</f>
        <v>0.16</v>
      </c>
      <c r="S17" s="251"/>
      <c r="T17" s="76">
        <f t="shared" si="9"/>
        <v>0</v>
      </c>
      <c r="U17" s="77">
        <f>'Tabella-Z2'!K25</f>
        <v>0.16</v>
      </c>
      <c r="V17" s="254"/>
      <c r="W17" s="75">
        <f t="shared" si="10"/>
        <v>0</v>
      </c>
      <c r="X17" s="74">
        <f>'Tabella-Z2'!K25</f>
        <v>0.16</v>
      </c>
      <c r="Y17" s="251"/>
      <c r="Z17" s="75">
        <f t="shared" si="11"/>
        <v>0</v>
      </c>
      <c r="AA17" s="78">
        <f>'Tabella-Z2'!K25</f>
        <v>0.16</v>
      </c>
    </row>
    <row r="18" spans="1:27" ht="14.4" hidden="1" outlineLevel="1" x14ac:dyDescent="0.3">
      <c r="B18" s="95" t="s">
        <v>685</v>
      </c>
      <c r="C18" s="460" t="s">
        <v>684</v>
      </c>
      <c r="D18" s="460"/>
      <c r="E18" s="460"/>
      <c r="F18" s="461"/>
      <c r="G18" s="461"/>
      <c r="H18" s="461"/>
      <c r="I18" s="461"/>
      <c r="J18" s="461"/>
      <c r="K18" s="461"/>
      <c r="L18" s="461"/>
      <c r="M18" s="461"/>
      <c r="N18" s="461"/>
      <c r="O18" s="461"/>
      <c r="P18" s="461"/>
      <c r="Q18" s="461"/>
      <c r="R18" s="461"/>
      <c r="S18" s="461"/>
      <c r="T18" s="461"/>
      <c r="U18" s="461"/>
      <c r="V18" s="461"/>
      <c r="W18" s="461"/>
      <c r="X18" s="461"/>
      <c r="Y18" s="461"/>
      <c r="Z18" s="461"/>
      <c r="AA18" s="461"/>
    </row>
    <row r="19" spans="1:27" ht="24.9" hidden="1" customHeight="1" outlineLevel="1" x14ac:dyDescent="0.3">
      <c r="B19" s="237" t="s">
        <v>454</v>
      </c>
      <c r="C19" s="462" t="s">
        <v>455</v>
      </c>
      <c r="D19" s="462"/>
      <c r="E19" s="462"/>
      <c r="F19" s="171"/>
      <c r="G19" s="263" t="s">
        <v>1</v>
      </c>
      <c r="H19" s="73"/>
      <c r="I19" s="74"/>
      <c r="J19" s="251" t="s">
        <v>1</v>
      </c>
      <c r="K19" s="75"/>
      <c r="L19" s="74"/>
      <c r="M19" s="251" t="s">
        <v>1</v>
      </c>
      <c r="N19" s="76"/>
      <c r="O19" s="77"/>
      <c r="P19" s="254" t="s">
        <v>1</v>
      </c>
      <c r="Q19" s="75"/>
      <c r="R19" s="74"/>
      <c r="S19" s="251" t="s">
        <v>1</v>
      </c>
      <c r="T19" s="76"/>
      <c r="U19" s="77"/>
      <c r="V19" s="254"/>
      <c r="W19" s="75"/>
      <c r="X19" s="74"/>
      <c r="Y19" s="251"/>
      <c r="Z19" s="75"/>
      <c r="AA19" s="78"/>
    </row>
    <row r="20" spans="1:27" ht="24.9" hidden="1" customHeight="1" outlineLevel="1" x14ac:dyDescent="0.3">
      <c r="B20" s="237" t="s">
        <v>456</v>
      </c>
      <c r="C20" s="462" t="s">
        <v>457</v>
      </c>
      <c r="D20" s="462"/>
      <c r="E20" s="462"/>
      <c r="F20" s="171"/>
      <c r="G20" s="263" t="s">
        <v>1</v>
      </c>
      <c r="H20" s="73"/>
      <c r="I20" s="74"/>
      <c r="J20" s="251" t="s">
        <v>1</v>
      </c>
      <c r="K20" s="75"/>
      <c r="L20" s="74"/>
      <c r="M20" s="251" t="s">
        <v>1</v>
      </c>
      <c r="N20" s="76"/>
      <c r="O20" s="77"/>
      <c r="P20" s="254" t="s">
        <v>1</v>
      </c>
      <c r="Q20" s="75"/>
      <c r="R20" s="74"/>
      <c r="S20" s="251" t="s">
        <v>1</v>
      </c>
      <c r="T20" s="76"/>
      <c r="U20" s="77"/>
      <c r="V20" s="254"/>
      <c r="W20" s="75"/>
      <c r="X20" s="74"/>
      <c r="Y20" s="251"/>
      <c r="Z20" s="75"/>
      <c r="AA20" s="78"/>
    </row>
    <row r="21" spans="1:27" ht="24.9" hidden="1" customHeight="1" outlineLevel="1" x14ac:dyDescent="0.3">
      <c r="B21" s="237" t="s">
        <v>458</v>
      </c>
      <c r="C21" s="462" t="s">
        <v>459</v>
      </c>
      <c r="D21" s="462"/>
      <c r="E21" s="462"/>
      <c r="F21" s="171"/>
      <c r="G21" s="263" t="s">
        <v>1</v>
      </c>
      <c r="H21" s="73"/>
      <c r="I21" s="74"/>
      <c r="J21" s="251" t="s">
        <v>1</v>
      </c>
      <c r="K21" s="75"/>
      <c r="L21" s="74"/>
      <c r="M21" s="251" t="s">
        <v>1</v>
      </c>
      <c r="N21" s="76"/>
      <c r="O21" s="77"/>
      <c r="P21" s="254" t="s">
        <v>1</v>
      </c>
      <c r="Q21" s="75"/>
      <c r="R21" s="74"/>
      <c r="S21" s="251" t="s">
        <v>1</v>
      </c>
      <c r="T21" s="76"/>
      <c r="U21" s="77"/>
      <c r="V21" s="254"/>
      <c r="W21" s="75"/>
      <c r="X21" s="74"/>
      <c r="Y21" s="251"/>
      <c r="Z21" s="75"/>
      <c r="AA21" s="78"/>
    </row>
    <row r="22" spans="1:27" ht="14.4" hidden="1" outlineLevel="1" x14ac:dyDescent="0.3">
      <c r="B22" s="95" t="s">
        <v>687</v>
      </c>
      <c r="C22" s="460" t="s">
        <v>686</v>
      </c>
      <c r="D22" s="460"/>
      <c r="E22" s="460"/>
      <c r="F22" s="461"/>
      <c r="G22" s="461"/>
      <c r="H22" s="461"/>
      <c r="I22" s="461"/>
      <c r="J22" s="461"/>
      <c r="K22" s="461"/>
      <c r="L22" s="461"/>
      <c r="M22" s="461"/>
      <c r="N22" s="461"/>
      <c r="O22" s="461"/>
      <c r="P22" s="461"/>
      <c r="Q22" s="461"/>
      <c r="R22" s="461"/>
      <c r="S22" s="461"/>
      <c r="T22" s="461"/>
      <c r="U22" s="461"/>
      <c r="V22" s="461"/>
      <c r="W22" s="461"/>
      <c r="X22" s="461"/>
      <c r="Y22" s="461"/>
      <c r="Z22" s="461"/>
      <c r="AA22" s="461"/>
    </row>
    <row r="23" spans="1:27" ht="24" hidden="1" customHeight="1" outlineLevel="1" x14ac:dyDescent="0.3">
      <c r="B23" s="237" t="s">
        <v>460</v>
      </c>
      <c r="C23" s="468" t="s">
        <v>461</v>
      </c>
      <c r="D23" s="468"/>
      <c r="E23" s="468"/>
      <c r="F23" s="176"/>
      <c r="G23" s="466" t="s">
        <v>1</v>
      </c>
      <c r="H23" s="467"/>
      <c r="I23" s="467"/>
      <c r="J23" s="466" t="s">
        <v>1</v>
      </c>
      <c r="K23" s="467"/>
      <c r="L23" s="467"/>
      <c r="M23" s="466" t="s">
        <v>1</v>
      </c>
      <c r="N23" s="467"/>
      <c r="O23" s="467"/>
      <c r="P23" s="466" t="s">
        <v>1</v>
      </c>
      <c r="Q23" s="467"/>
      <c r="R23" s="467"/>
      <c r="S23" s="466" t="s">
        <v>1</v>
      </c>
      <c r="T23" s="467"/>
      <c r="U23" s="467"/>
      <c r="V23" s="466"/>
      <c r="W23" s="467"/>
      <c r="X23" s="467"/>
      <c r="Y23" s="466"/>
      <c r="Z23" s="467"/>
      <c r="AA23" s="467"/>
    </row>
    <row r="24" spans="1:27" ht="18" hidden="1" customHeight="1" outlineLevel="1" x14ac:dyDescent="0.3">
      <c r="B24" s="474" t="s">
        <v>694</v>
      </c>
      <c r="C24" s="474"/>
      <c r="D24" s="474"/>
      <c r="E24" s="103" t="s">
        <v>2</v>
      </c>
      <c r="F24" s="102"/>
      <c r="G24" s="102"/>
      <c r="H24" s="102">
        <f>SUM(H11:H23)</f>
        <v>0</v>
      </c>
      <c r="I24" s="102">
        <f>H24</f>
        <v>0</v>
      </c>
      <c r="J24" s="102"/>
      <c r="K24" s="102">
        <f>SUM(K11:K23)</f>
        <v>0</v>
      </c>
      <c r="L24" s="102">
        <f>K24</f>
        <v>0</v>
      </c>
      <c r="M24" s="102"/>
      <c r="N24" s="102">
        <f>SUM(N11:N23)</f>
        <v>0</v>
      </c>
      <c r="O24" s="102">
        <f>N24</f>
        <v>0</v>
      </c>
      <c r="P24" s="102"/>
      <c r="Q24" s="102">
        <f>SUM(Q11:Q23)</f>
        <v>0</v>
      </c>
      <c r="R24" s="102">
        <f>Q24</f>
        <v>0</v>
      </c>
      <c r="S24" s="102"/>
      <c r="T24" s="102">
        <f>SUM(T11:T23)</f>
        <v>0</v>
      </c>
      <c r="U24" s="102">
        <f>T24</f>
        <v>0</v>
      </c>
      <c r="V24" s="102"/>
      <c r="W24" s="102">
        <f>SUM(W11:W23)</f>
        <v>0</v>
      </c>
      <c r="X24" s="102">
        <f>W24</f>
        <v>0</v>
      </c>
      <c r="Y24" s="102"/>
      <c r="Z24" s="102">
        <f>SUM(Z11:Z23)</f>
        <v>0</v>
      </c>
      <c r="AA24" s="102">
        <f>Z24</f>
        <v>0</v>
      </c>
    </row>
    <row r="25" spans="1:27" ht="12.75" hidden="1" customHeight="1" outlineLevel="1" thickBot="1" x14ac:dyDescent="0.35">
      <c r="B25" s="475" t="s">
        <v>7</v>
      </c>
      <c r="C25" s="475"/>
      <c r="D25" s="475"/>
      <c r="E25" s="112" t="s">
        <v>3</v>
      </c>
      <c r="F25" s="112"/>
      <c r="G25" s="469">
        <f>G4*G5*G7*I24</f>
        <v>0</v>
      </c>
      <c r="H25" s="470"/>
      <c r="I25" s="470"/>
      <c r="J25" s="469">
        <f>J4*J5*J7*L24</f>
        <v>0</v>
      </c>
      <c r="K25" s="470"/>
      <c r="L25" s="470"/>
      <c r="M25" s="469">
        <f>M4*M5*M7*O24</f>
        <v>0</v>
      </c>
      <c r="N25" s="470"/>
      <c r="O25" s="470"/>
      <c r="P25" s="469">
        <f>P4*P5*P7*R24</f>
        <v>0</v>
      </c>
      <c r="Q25" s="470"/>
      <c r="R25" s="470"/>
      <c r="S25" s="469">
        <f>S4*S5*S7*U24</f>
        <v>0</v>
      </c>
      <c r="T25" s="470"/>
      <c r="U25" s="470"/>
      <c r="V25" s="469">
        <f>V4*V5*V7*X24</f>
        <v>0</v>
      </c>
      <c r="W25" s="470"/>
      <c r="X25" s="470"/>
      <c r="Y25" s="469">
        <f>Y4*Y5*Y7*AA24</f>
        <v>0</v>
      </c>
      <c r="Z25" s="470"/>
      <c r="AA25" s="470"/>
    </row>
    <row r="26" spans="1:27" ht="24" hidden="1" customHeight="1" outlineLevel="1" thickBot="1" x14ac:dyDescent="0.35">
      <c r="A26" s="177"/>
      <c r="B26" s="471" t="s">
        <v>605</v>
      </c>
      <c r="C26" s="472"/>
      <c r="D26" s="472"/>
      <c r="E26" s="472"/>
      <c r="F26" s="473"/>
      <c r="G26" s="477">
        <f>SUM(G25:AA25)</f>
        <v>0</v>
      </c>
      <c r="H26" s="478"/>
      <c r="I26" s="478"/>
      <c r="J26" s="478"/>
      <c r="K26" s="478"/>
      <c r="L26" s="478"/>
      <c r="M26" s="478"/>
      <c r="N26" s="478"/>
      <c r="O26" s="478"/>
      <c r="P26" s="478"/>
      <c r="Q26" s="478"/>
      <c r="R26" s="478"/>
      <c r="S26" s="478"/>
      <c r="T26" s="478"/>
      <c r="U26" s="478"/>
      <c r="V26" s="478"/>
      <c r="W26" s="478"/>
      <c r="X26" s="478"/>
      <c r="Y26" s="478"/>
      <c r="Z26" s="478"/>
      <c r="AA26" s="479"/>
    </row>
    <row r="27" spans="1:27" ht="13.5" hidden="1" customHeight="1" x14ac:dyDescent="0.3">
      <c r="A27" s="177"/>
      <c r="B27" s="14"/>
      <c r="C27" s="14"/>
      <c r="D27" s="15"/>
      <c r="E27" s="16"/>
      <c r="F27" s="16"/>
      <c r="G27" s="17"/>
      <c r="H27" s="17"/>
      <c r="I27" s="17"/>
      <c r="J27" s="17"/>
      <c r="K27" s="17"/>
      <c r="L27" s="17"/>
      <c r="M27" s="17"/>
      <c r="N27" s="17"/>
      <c r="O27" s="17"/>
      <c r="P27" s="17"/>
      <c r="Q27" s="17"/>
      <c r="R27" s="17"/>
      <c r="S27" s="17"/>
      <c r="T27" s="17"/>
      <c r="U27" s="17"/>
      <c r="V27" s="17"/>
      <c r="W27" s="17"/>
      <c r="X27" s="17"/>
      <c r="Y27" s="17"/>
      <c r="Z27" s="17"/>
      <c r="AA27" s="17"/>
    </row>
    <row r="28" spans="1:27" ht="18" hidden="1" customHeight="1" outlineLevel="1" x14ac:dyDescent="0.3">
      <c r="A28" s="168"/>
      <c r="B28" s="39" t="s">
        <v>667</v>
      </c>
      <c r="C28" s="480" t="s">
        <v>666</v>
      </c>
      <c r="D28" s="480"/>
      <c r="E28" s="480"/>
      <c r="F28" s="480"/>
      <c r="G28" s="480"/>
      <c r="H28" s="480"/>
      <c r="I28" s="480"/>
      <c r="J28" s="480"/>
      <c r="K28" s="480"/>
      <c r="L28" s="480"/>
      <c r="M28" s="480"/>
      <c r="N28" s="480"/>
      <c r="O28" s="480"/>
      <c r="P28" s="480"/>
      <c r="Q28" s="480"/>
      <c r="R28" s="480"/>
      <c r="S28" s="480"/>
      <c r="T28" s="480"/>
      <c r="U28" s="480"/>
      <c r="V28" s="480"/>
      <c r="W28" s="480"/>
      <c r="X28" s="480"/>
      <c r="Y28" s="480"/>
      <c r="Z28" s="480"/>
      <c r="AA28" s="480"/>
    </row>
    <row r="29" spans="1:27" ht="18" hidden="1" customHeight="1" outlineLevel="1" x14ac:dyDescent="0.3">
      <c r="B29" s="178" t="s">
        <v>5</v>
      </c>
      <c r="C29" s="481" t="s">
        <v>463</v>
      </c>
      <c r="D29" s="481"/>
      <c r="E29" s="481"/>
      <c r="F29" s="96"/>
      <c r="G29" s="247"/>
      <c r="H29" s="73">
        <f t="shared" ref="H29:H39" si="12">IF($F29="X",I29,IF(G29="X",I29,0))</f>
        <v>0</v>
      </c>
      <c r="I29" s="74">
        <f>'Tabella-Z2'!H34</f>
        <v>0.09</v>
      </c>
      <c r="J29" s="251"/>
      <c r="K29" s="75">
        <f t="shared" ref="K29:K39" si="13">IF($F29="X",L29,IF(J29="X",L29,0))</f>
        <v>0</v>
      </c>
      <c r="L29" s="74">
        <f>'Tabella-Z2'!H34</f>
        <v>0.09</v>
      </c>
      <c r="M29" s="251"/>
      <c r="N29" s="76">
        <f t="shared" ref="N29:N57" si="14">IF($F29="X",O29,IF(M29="X",O29,0))</f>
        <v>0</v>
      </c>
      <c r="O29" s="77">
        <f>'Tabella-Z2'!I34</f>
        <v>0.09</v>
      </c>
      <c r="P29" s="254"/>
      <c r="Q29" s="75">
        <f t="shared" ref="Q29:Q38" si="15">IF($F29="X",R29,IF(P29="X",R29,0))</f>
        <v>0</v>
      </c>
      <c r="R29" s="74">
        <f>'Tabella-Z2'!I34</f>
        <v>0.09</v>
      </c>
      <c r="S29" s="251"/>
      <c r="T29" s="76">
        <f t="shared" ref="T29:T57" si="16">IF($F29="X",U29,IF(S29="X",U29,0))</f>
        <v>0</v>
      </c>
      <c r="U29" s="77">
        <f>'Tabella-Z2'!K34</f>
        <v>0.09</v>
      </c>
      <c r="V29" s="254"/>
      <c r="W29" s="75">
        <f t="shared" ref="W29:W57" si="17">IF($F29="X",X29,IF(V29="X",X29,0))</f>
        <v>0</v>
      </c>
      <c r="X29" s="74">
        <f>'Tabella-Z2'!K34</f>
        <v>0.09</v>
      </c>
      <c r="Y29" s="251"/>
      <c r="Z29" s="75">
        <f t="shared" ref="Z29:Z38" si="18">IF($F29="X",AA29,IF(Y29="X",AA29,0))</f>
        <v>0</v>
      </c>
      <c r="AA29" s="78">
        <f>'Tabella-Z2'!K34</f>
        <v>0.09</v>
      </c>
    </row>
    <row r="30" spans="1:27" ht="18" hidden="1" customHeight="1" outlineLevel="1" x14ac:dyDescent="0.3">
      <c r="B30" s="179" t="s">
        <v>464</v>
      </c>
      <c r="C30" s="462" t="s">
        <v>465</v>
      </c>
      <c r="D30" s="462"/>
      <c r="E30" s="462"/>
      <c r="F30" s="40"/>
      <c r="G30" s="248"/>
      <c r="H30" s="73">
        <f t="shared" si="12"/>
        <v>0</v>
      </c>
      <c r="I30" s="74">
        <f>'Tabella-Z2'!H35</f>
        <v>0.01</v>
      </c>
      <c r="J30" s="251"/>
      <c r="K30" s="75">
        <f t="shared" si="13"/>
        <v>0</v>
      </c>
      <c r="L30" s="74">
        <f>'Tabella-Z2'!H35</f>
        <v>0.01</v>
      </c>
      <c r="M30" s="251"/>
      <c r="N30" s="76">
        <f t="shared" si="14"/>
        <v>0</v>
      </c>
      <c r="O30" s="77">
        <f>'Tabella-Z2'!I35</f>
        <v>0.01</v>
      </c>
      <c r="P30" s="254"/>
      <c r="Q30" s="75">
        <f t="shared" si="15"/>
        <v>0</v>
      </c>
      <c r="R30" s="74">
        <f>'Tabella-Z2'!I35</f>
        <v>0.01</v>
      </c>
      <c r="S30" s="251"/>
      <c r="T30" s="76">
        <f t="shared" si="16"/>
        <v>0</v>
      </c>
      <c r="U30" s="77">
        <f>'Tabella-Z2'!K35</f>
        <v>0.01</v>
      </c>
      <c r="V30" s="254"/>
      <c r="W30" s="75">
        <f t="shared" si="17"/>
        <v>0</v>
      </c>
      <c r="X30" s="74">
        <f>'Tabella-Z2'!K35</f>
        <v>0.01</v>
      </c>
      <c r="Y30" s="251"/>
      <c r="Z30" s="75">
        <f t="shared" si="18"/>
        <v>0</v>
      </c>
      <c r="AA30" s="78">
        <f>'Tabella-Z2'!N35</f>
        <v>0.01</v>
      </c>
    </row>
    <row r="31" spans="1:27" ht="18" hidden="1" customHeight="1" outlineLevel="1" x14ac:dyDescent="0.3">
      <c r="B31" s="179" t="s">
        <v>466</v>
      </c>
      <c r="C31" s="462" t="s">
        <v>467</v>
      </c>
      <c r="D31" s="462"/>
      <c r="E31" s="462"/>
      <c r="F31" s="40"/>
      <c r="G31" s="248"/>
      <c r="H31" s="73">
        <f t="shared" si="12"/>
        <v>0</v>
      </c>
      <c r="I31" s="74">
        <f>'Tabella-Z2'!H36</f>
        <v>0.02</v>
      </c>
      <c r="J31" s="251"/>
      <c r="K31" s="75">
        <f t="shared" si="13"/>
        <v>0</v>
      </c>
      <c r="L31" s="74">
        <f>'Tabella-Z2'!H36</f>
        <v>0.02</v>
      </c>
      <c r="M31" s="251"/>
      <c r="N31" s="76">
        <f t="shared" si="14"/>
        <v>0</v>
      </c>
      <c r="O31" s="77">
        <f>'Tabella-Z2'!I36</f>
        <v>0.02</v>
      </c>
      <c r="P31" s="254"/>
      <c r="Q31" s="75">
        <f t="shared" si="15"/>
        <v>0</v>
      </c>
      <c r="R31" s="74">
        <f>'Tabella-Z2'!I36</f>
        <v>0.02</v>
      </c>
      <c r="S31" s="251"/>
      <c r="T31" s="76">
        <f t="shared" si="16"/>
        <v>0</v>
      </c>
      <c r="U31" s="77">
        <f>'Tabella-Z2'!K36</f>
        <v>0.02</v>
      </c>
      <c r="V31" s="254"/>
      <c r="W31" s="75">
        <f t="shared" si="17"/>
        <v>0</v>
      </c>
      <c r="X31" s="74">
        <f>'Tabella-Z2'!K36</f>
        <v>0.02</v>
      </c>
      <c r="Y31" s="251"/>
      <c r="Z31" s="75">
        <f t="shared" si="18"/>
        <v>0</v>
      </c>
      <c r="AA31" s="78">
        <f>'Tabella-Z2'!N36</f>
        <v>0.02</v>
      </c>
    </row>
    <row r="32" spans="1:27" ht="18" hidden="1" customHeight="1" outlineLevel="1" x14ac:dyDescent="0.3">
      <c r="B32" s="179" t="s">
        <v>468</v>
      </c>
      <c r="C32" s="462" t="s">
        <v>264</v>
      </c>
      <c r="D32" s="476"/>
      <c r="E32" s="476"/>
      <c r="F32" s="40"/>
      <c r="G32" s="248"/>
      <c r="H32" s="73">
        <f t="shared" si="12"/>
        <v>0</v>
      </c>
      <c r="I32" s="74">
        <f>'Tabella-Z2'!H37</f>
        <v>0.03</v>
      </c>
      <c r="J32" s="251"/>
      <c r="K32" s="75">
        <f t="shared" si="13"/>
        <v>0</v>
      </c>
      <c r="L32" s="74">
        <f>'Tabella-Z2'!H37</f>
        <v>0.03</v>
      </c>
      <c r="M32" s="251"/>
      <c r="N32" s="76">
        <f t="shared" si="14"/>
        <v>0</v>
      </c>
      <c r="O32" s="77">
        <f>'Tabella-Z2'!I37</f>
        <v>0.03</v>
      </c>
      <c r="P32" s="254"/>
      <c r="Q32" s="75">
        <f t="shared" si="15"/>
        <v>0</v>
      </c>
      <c r="R32" s="74">
        <f>'Tabella-Z2'!I37</f>
        <v>0.03</v>
      </c>
      <c r="S32" s="251"/>
      <c r="T32" s="76">
        <f t="shared" si="16"/>
        <v>0</v>
      </c>
      <c r="U32" s="77">
        <f>'Tabella-Z2'!K37</f>
        <v>0.03</v>
      </c>
      <c r="V32" s="254"/>
      <c r="W32" s="75">
        <f t="shared" si="17"/>
        <v>0</v>
      </c>
      <c r="X32" s="74">
        <f>'Tabella-Z2'!K37</f>
        <v>0.03</v>
      </c>
      <c r="Y32" s="251"/>
      <c r="Z32" s="75">
        <f t="shared" si="18"/>
        <v>0</v>
      </c>
      <c r="AA32" s="78">
        <f>'Tabella-Z2'!N37</f>
        <v>0.03</v>
      </c>
    </row>
    <row r="33" spans="2:27" ht="18" hidden="1" customHeight="1" outlineLevel="1" x14ac:dyDescent="0.3">
      <c r="B33" s="179" t="s">
        <v>469</v>
      </c>
      <c r="C33" s="462" t="s">
        <v>266</v>
      </c>
      <c r="D33" s="476"/>
      <c r="E33" s="476"/>
      <c r="F33" s="40"/>
      <c r="G33" s="248"/>
      <c r="H33" s="73">
        <f t="shared" si="12"/>
        <v>0</v>
      </c>
      <c r="I33" s="74">
        <f>'Tabella-Z2'!H38</f>
        <v>7.0000000000000007E-2</v>
      </c>
      <c r="J33" s="251"/>
      <c r="K33" s="75">
        <f t="shared" si="13"/>
        <v>0</v>
      </c>
      <c r="L33" s="74">
        <f>'Tabella-Z2'!H38</f>
        <v>7.0000000000000007E-2</v>
      </c>
      <c r="M33" s="251"/>
      <c r="N33" s="76">
        <f t="shared" si="14"/>
        <v>0</v>
      </c>
      <c r="O33" s="77">
        <f>'Tabella-Z2'!I38</f>
        <v>7.0000000000000007E-2</v>
      </c>
      <c r="P33" s="254"/>
      <c r="Q33" s="75">
        <f t="shared" si="15"/>
        <v>0</v>
      </c>
      <c r="R33" s="74">
        <f>'Tabella-Z2'!I38</f>
        <v>7.0000000000000007E-2</v>
      </c>
      <c r="S33" s="251"/>
      <c r="T33" s="76">
        <f t="shared" si="16"/>
        <v>0</v>
      </c>
      <c r="U33" s="77">
        <f>'Tabella-Z2'!K38</f>
        <v>7.0000000000000007E-2</v>
      </c>
      <c r="V33" s="254"/>
      <c r="W33" s="75">
        <f t="shared" si="17"/>
        <v>0</v>
      </c>
      <c r="X33" s="74">
        <f>'Tabella-Z2'!K38</f>
        <v>7.0000000000000007E-2</v>
      </c>
      <c r="Y33" s="251"/>
      <c r="Z33" s="75">
        <f t="shared" si="18"/>
        <v>0</v>
      </c>
      <c r="AA33" s="78">
        <f>'Tabella-Z2'!N38</f>
        <v>7.0000000000000007E-2</v>
      </c>
    </row>
    <row r="34" spans="2:27" ht="18" hidden="1" customHeight="1" outlineLevel="1" x14ac:dyDescent="0.3">
      <c r="B34" s="179" t="s">
        <v>470</v>
      </c>
      <c r="C34" s="462" t="s">
        <v>471</v>
      </c>
      <c r="D34" s="462"/>
      <c r="E34" s="462"/>
      <c r="F34" s="40"/>
      <c r="G34" s="248"/>
      <c r="H34" s="73">
        <f t="shared" si="12"/>
        <v>0</v>
      </c>
      <c r="I34" s="74">
        <f>'Tabella-Z2'!H39</f>
        <v>0.03</v>
      </c>
      <c r="J34" s="251"/>
      <c r="K34" s="75">
        <f t="shared" si="13"/>
        <v>0</v>
      </c>
      <c r="L34" s="74">
        <f>'Tabella-Z2'!H39</f>
        <v>0.03</v>
      </c>
      <c r="M34" s="251"/>
      <c r="N34" s="76">
        <f t="shared" si="14"/>
        <v>0</v>
      </c>
      <c r="O34" s="77">
        <f>'Tabella-Z2'!I39</f>
        <v>0.03</v>
      </c>
      <c r="P34" s="254"/>
      <c r="Q34" s="75">
        <f t="shared" si="15"/>
        <v>0</v>
      </c>
      <c r="R34" s="74">
        <f>'Tabella-Z2'!I39</f>
        <v>0.03</v>
      </c>
      <c r="S34" s="251"/>
      <c r="T34" s="76">
        <f t="shared" si="16"/>
        <v>0</v>
      </c>
      <c r="U34" s="77">
        <f>'Tabella-Z2'!K39</f>
        <v>0.03</v>
      </c>
      <c r="V34" s="254"/>
      <c r="W34" s="75">
        <f t="shared" si="17"/>
        <v>0</v>
      </c>
      <c r="X34" s="74">
        <f>'Tabella-Z2'!K39</f>
        <v>0.03</v>
      </c>
      <c r="Y34" s="251"/>
      <c r="Z34" s="75">
        <f t="shared" si="18"/>
        <v>0</v>
      </c>
      <c r="AA34" s="78">
        <f>'Tabella-Z2'!N39</f>
        <v>0.03</v>
      </c>
    </row>
    <row r="35" spans="2:27" ht="18" hidden="1" customHeight="1" outlineLevel="1" x14ac:dyDescent="0.3">
      <c r="B35" s="179" t="s">
        <v>472</v>
      </c>
      <c r="C35" s="462" t="s">
        <v>473</v>
      </c>
      <c r="D35" s="462"/>
      <c r="E35" s="462"/>
      <c r="F35" s="40"/>
      <c r="G35" s="248"/>
      <c r="H35" s="73">
        <f t="shared" si="12"/>
        <v>0</v>
      </c>
      <c r="I35" s="74">
        <f>'Tabella-Z2'!H40</f>
        <v>1.4999999999999999E-2</v>
      </c>
      <c r="J35" s="251"/>
      <c r="K35" s="75">
        <f t="shared" si="13"/>
        <v>0</v>
      </c>
      <c r="L35" s="74">
        <f>'Tabella-Z2'!H40</f>
        <v>1.4999999999999999E-2</v>
      </c>
      <c r="M35" s="251"/>
      <c r="N35" s="76">
        <f t="shared" si="14"/>
        <v>0</v>
      </c>
      <c r="O35" s="77">
        <f>'Tabella-Z2'!I40</f>
        <v>1.4999999999999999E-2</v>
      </c>
      <c r="P35" s="254"/>
      <c r="Q35" s="75">
        <f t="shared" si="15"/>
        <v>0</v>
      </c>
      <c r="R35" s="74">
        <f>'Tabella-Z2'!I40</f>
        <v>1.4999999999999999E-2</v>
      </c>
      <c r="S35" s="251"/>
      <c r="T35" s="76">
        <f t="shared" si="16"/>
        <v>0</v>
      </c>
      <c r="U35" s="77">
        <f>'Tabella-Z2'!K40</f>
        <v>1.4999999999999999E-2</v>
      </c>
      <c r="V35" s="254"/>
      <c r="W35" s="75">
        <f t="shared" si="17"/>
        <v>0</v>
      </c>
      <c r="X35" s="74">
        <f>'Tabella-Z2'!K40</f>
        <v>1.4999999999999999E-2</v>
      </c>
      <c r="Y35" s="251"/>
      <c r="Z35" s="75">
        <f t="shared" si="18"/>
        <v>0</v>
      </c>
      <c r="AA35" s="78">
        <f>'Tabella-Z2'!N40</f>
        <v>1.4999999999999999E-2</v>
      </c>
    </row>
    <row r="36" spans="2:27" ht="18" hidden="1" customHeight="1" outlineLevel="1" x14ac:dyDescent="0.3">
      <c r="B36" s="179" t="s">
        <v>474</v>
      </c>
      <c r="C36" s="462" t="s">
        <v>475</v>
      </c>
      <c r="D36" s="462"/>
      <c r="E36" s="462"/>
      <c r="F36" s="40"/>
      <c r="G36" s="248"/>
      <c r="H36" s="73">
        <f t="shared" si="12"/>
        <v>0</v>
      </c>
      <c r="I36" s="74">
        <f>'Tabella-Z2'!H41</f>
        <v>1.4999999999999999E-2</v>
      </c>
      <c r="J36" s="251"/>
      <c r="K36" s="75">
        <f t="shared" si="13"/>
        <v>0</v>
      </c>
      <c r="L36" s="74">
        <f>'Tabella-Z2'!H41</f>
        <v>1.4999999999999999E-2</v>
      </c>
      <c r="M36" s="251"/>
      <c r="N36" s="76">
        <f t="shared" si="14"/>
        <v>0</v>
      </c>
      <c r="O36" s="77">
        <f>'Tabella-Z2'!I41</f>
        <v>1.4999999999999999E-2</v>
      </c>
      <c r="P36" s="254"/>
      <c r="Q36" s="75">
        <f t="shared" si="15"/>
        <v>0</v>
      </c>
      <c r="R36" s="74">
        <f>'Tabella-Z2'!I41</f>
        <v>1.4999999999999999E-2</v>
      </c>
      <c r="S36" s="251"/>
      <c r="T36" s="76">
        <f t="shared" si="16"/>
        <v>0</v>
      </c>
      <c r="U36" s="77">
        <f>'Tabella-Z2'!K41</f>
        <v>1.4999999999999999E-2</v>
      </c>
      <c r="V36" s="254"/>
      <c r="W36" s="75">
        <f t="shared" si="17"/>
        <v>0</v>
      </c>
      <c r="X36" s="74">
        <f>'Tabella-Z2'!K41</f>
        <v>1.4999999999999999E-2</v>
      </c>
      <c r="Y36" s="251"/>
      <c r="Z36" s="75">
        <f t="shared" si="18"/>
        <v>0</v>
      </c>
      <c r="AA36" s="78">
        <f>'Tabella-Z2'!N41</f>
        <v>1.4999999999999999E-2</v>
      </c>
    </row>
    <row r="37" spans="2:27" ht="18" hidden="1" customHeight="1" outlineLevel="1" x14ac:dyDescent="0.3">
      <c r="B37" s="179" t="s">
        <v>476</v>
      </c>
      <c r="C37" s="462" t="s">
        <v>477</v>
      </c>
      <c r="D37" s="462"/>
      <c r="E37" s="462"/>
      <c r="F37" s="40"/>
      <c r="G37" s="248"/>
      <c r="H37" s="73">
        <f t="shared" si="12"/>
        <v>0</v>
      </c>
      <c r="I37" s="74">
        <f>'Tabella-Z2'!H42</f>
        <v>1.4999999999999999E-2</v>
      </c>
      <c r="J37" s="251"/>
      <c r="K37" s="75">
        <f t="shared" si="13"/>
        <v>0</v>
      </c>
      <c r="L37" s="74">
        <f>'Tabella-Z2'!H42</f>
        <v>1.4999999999999999E-2</v>
      </c>
      <c r="M37" s="251"/>
      <c r="N37" s="76">
        <f t="shared" si="14"/>
        <v>0</v>
      </c>
      <c r="O37" s="77">
        <f>'Tabella-Z2'!I42</f>
        <v>1.4999999999999999E-2</v>
      </c>
      <c r="P37" s="254"/>
      <c r="Q37" s="75">
        <f t="shared" si="15"/>
        <v>0</v>
      </c>
      <c r="R37" s="74">
        <f>'Tabella-Z2'!I42</f>
        <v>1.4999999999999999E-2</v>
      </c>
      <c r="S37" s="251"/>
      <c r="T37" s="76">
        <f t="shared" si="16"/>
        <v>0</v>
      </c>
      <c r="U37" s="77">
        <f>'Tabella-Z2'!K42</f>
        <v>1.4999999999999999E-2</v>
      </c>
      <c r="V37" s="254"/>
      <c r="W37" s="75">
        <f t="shared" si="17"/>
        <v>0</v>
      </c>
      <c r="X37" s="74">
        <f>'Tabella-Z2'!K42</f>
        <v>1.4999999999999999E-2</v>
      </c>
      <c r="Y37" s="251"/>
      <c r="Z37" s="75">
        <f t="shared" si="18"/>
        <v>0</v>
      </c>
      <c r="AA37" s="78">
        <f>'Tabella-Z2'!N42</f>
        <v>1.4999999999999999E-2</v>
      </c>
    </row>
    <row r="38" spans="2:27" ht="18" hidden="1" customHeight="1" outlineLevel="1" x14ac:dyDescent="0.3">
      <c r="B38" s="179" t="s">
        <v>478</v>
      </c>
      <c r="C38" s="462" t="s">
        <v>479</v>
      </c>
      <c r="D38" s="462"/>
      <c r="E38" s="462"/>
      <c r="F38" s="69"/>
      <c r="G38" s="249"/>
      <c r="H38" s="73">
        <f t="shared" si="12"/>
        <v>0</v>
      </c>
      <c r="I38" s="74">
        <f>'Tabella-Z2'!H43</f>
        <v>1.4999999999999999E-2</v>
      </c>
      <c r="J38" s="251"/>
      <c r="K38" s="75">
        <f t="shared" si="13"/>
        <v>0</v>
      </c>
      <c r="L38" s="74">
        <f>'Tabella-Z2'!H43</f>
        <v>1.4999999999999999E-2</v>
      </c>
      <c r="M38" s="251"/>
      <c r="N38" s="76">
        <f t="shared" si="14"/>
        <v>0</v>
      </c>
      <c r="O38" s="77">
        <f>'Tabella-Z2'!I43</f>
        <v>1.4999999999999999E-2</v>
      </c>
      <c r="P38" s="254"/>
      <c r="Q38" s="75">
        <f t="shared" si="15"/>
        <v>0</v>
      </c>
      <c r="R38" s="74">
        <f>'Tabella-Z2'!I43</f>
        <v>1.4999999999999999E-2</v>
      </c>
      <c r="S38" s="251"/>
      <c r="T38" s="76">
        <f t="shared" si="16"/>
        <v>0</v>
      </c>
      <c r="U38" s="77">
        <f>'Tabella-Z2'!K43</f>
        <v>1.4999999999999999E-2</v>
      </c>
      <c r="V38" s="254"/>
      <c r="W38" s="75">
        <f t="shared" si="17"/>
        <v>0</v>
      </c>
      <c r="X38" s="74">
        <f>'Tabella-Z2'!K43</f>
        <v>1.4999999999999999E-2</v>
      </c>
      <c r="Y38" s="251"/>
      <c r="Z38" s="75">
        <f t="shared" si="18"/>
        <v>0</v>
      </c>
      <c r="AA38" s="78">
        <f>'Tabella-Z2'!N43</f>
        <v>1.4999999999999999E-2</v>
      </c>
    </row>
    <row r="39" spans="2:27" ht="18" hidden="1" customHeight="1" outlineLevel="1" x14ac:dyDescent="0.3">
      <c r="B39" s="488" t="s">
        <v>480</v>
      </c>
      <c r="C39" s="468" t="s">
        <v>677</v>
      </c>
      <c r="D39" s="180" t="s">
        <v>439</v>
      </c>
      <c r="E39" s="181">
        <v>250000</v>
      </c>
      <c r="F39" s="491"/>
      <c r="G39" s="494"/>
      <c r="H39" s="47">
        <f t="shared" si="12"/>
        <v>0</v>
      </c>
      <c r="I39" s="56">
        <f>'Tabella-Z2'!H44</f>
        <v>3.9E-2</v>
      </c>
      <c r="J39" s="482"/>
      <c r="K39" s="52">
        <f t="shared" si="13"/>
        <v>0</v>
      </c>
      <c r="L39" s="56">
        <f>'Tabella-Z2'!H44</f>
        <v>3.9E-2</v>
      </c>
      <c r="M39" s="482"/>
      <c r="N39" s="41">
        <f>IF($F39="X",O39,IF(M39="X",O39,0))</f>
        <v>0</v>
      </c>
      <c r="O39" s="42">
        <f>IF(M6="",0,IF(VLOOKUP($M$6,'Tabella-Z1'!$K$27:$M$32,3)=13,'Tabella-Z2'!I44,'Tabella-Z2'!J44))</f>
        <v>3.9E-2</v>
      </c>
      <c r="P39" s="485"/>
      <c r="Q39" s="52">
        <f>IF($F39="X",R39,IF(P39="X",R39,0))</f>
        <v>0</v>
      </c>
      <c r="R39" s="56">
        <f>IF(P6="",0,IF(VLOOKUP($M$6,'Tabella-Z1'!$K$27:$M$32,3)=13,'Tabella-Z2'!I44,'Tabella-Z2'!J44))</f>
        <v>3.9E-2</v>
      </c>
      <c r="S39" s="482"/>
      <c r="T39" s="41">
        <f>IF($F39="X",U39,IF(S39="X",U39,0))</f>
        <v>0</v>
      </c>
      <c r="U39" s="42">
        <f>'Tabella-Z2'!K44</f>
        <v>3.9E-2</v>
      </c>
      <c r="V39" s="485"/>
      <c r="W39" s="52">
        <f>IF($F39="X",X39,IF(V39="X",X39,0))</f>
        <v>0</v>
      </c>
      <c r="X39" s="56">
        <f>'Tabella-Z2'!K44</f>
        <v>3.9E-2</v>
      </c>
      <c r="Y39" s="482"/>
      <c r="Z39" s="52">
        <f>IF($F39="X",AA39,IF(Y39="X",AA39,0))</f>
        <v>0</v>
      </c>
      <c r="AA39" s="43">
        <f>'Tabella-Z2'!N44</f>
        <v>5.2999999999999999E-2</v>
      </c>
    </row>
    <row r="40" spans="2:27" ht="18" hidden="1" customHeight="1" outlineLevel="1" x14ac:dyDescent="0.3">
      <c r="B40" s="489"/>
      <c r="C40" s="490"/>
      <c r="D40" s="183" t="s">
        <v>440</v>
      </c>
      <c r="E40" s="184">
        <v>500000</v>
      </c>
      <c r="F40" s="492"/>
      <c r="G40" s="495"/>
      <c r="H40" s="58">
        <f>IF(AND($F$39="X",$G$4&gt;E39),I40,IF(AND($G$39="X",$G$4&gt;E39),I40,0))</f>
        <v>0</v>
      </c>
      <c r="I40" s="59">
        <f>'Tabella-Z2'!H45</f>
        <v>0.01</v>
      </c>
      <c r="J40" s="483"/>
      <c r="K40" s="60">
        <f>IF(AND($F$39="X",$J$4&gt;E39),L40,IF(AND($G$39="X",$J$4&gt;E39),L40,0))</f>
        <v>0</v>
      </c>
      <c r="L40" s="59">
        <f>'Tabella-Z2'!H45</f>
        <v>0.01</v>
      </c>
      <c r="M40" s="483"/>
      <c r="N40" s="61">
        <f>IF(AND($F$39="X",$M$4&gt;E39),O40,IF(AND($M$39="X",$M$4&gt;E39),O40,0))</f>
        <v>0</v>
      </c>
      <c r="O40" s="62">
        <f>IF(M6="",0,IF(VLOOKUP($M$6,'Tabella-Z1'!$K$27:$M$32,3)=13,'Tabella-Z2'!I45,'Tabella-Z2'!J45))</f>
        <v>0.01</v>
      </c>
      <c r="P40" s="486"/>
      <c r="Q40" s="60">
        <f>IF(AND($F$39="X",$P$4&gt;E39),R40,IF(AND($P$39="X",$P$4&gt;E39),R40,0))</f>
        <v>0</v>
      </c>
      <c r="R40" s="59">
        <f>IF(P6="",0,IF(VLOOKUP($P$6,'Tabella-Z1'!$K$27:$M$32,3)=13,'Tabella-Z2'!I45,'Tabella-Z2'!J45))</f>
        <v>0.01</v>
      </c>
      <c r="S40" s="483"/>
      <c r="T40" s="61">
        <f>IF(AND($F$39="X",$S$4&gt;E39),U40,IF(AND($S$39="X",$S$4&gt;E39),U40,0))</f>
        <v>0</v>
      </c>
      <c r="U40" s="62">
        <f>'Tabella-Z2'!K45</f>
        <v>0.01</v>
      </c>
      <c r="V40" s="486"/>
      <c r="W40" s="60">
        <f>IF(AND($F$39="X",$V$4&gt;E39),X40,IF(AND($V$39="X",$V$4&gt;E39),X40,0))</f>
        <v>0</v>
      </c>
      <c r="X40" s="59">
        <f>'Tabella-Z2'!K45</f>
        <v>0.01</v>
      </c>
      <c r="Y40" s="483"/>
      <c r="Z40" s="60">
        <f>IF(AND($F$39="X",$Y$4&gt;E39),AA40,IF(AND($V$39="X",$Y$4&gt;E39),AA40,0))</f>
        <v>0</v>
      </c>
      <c r="AA40" s="63">
        <f>'Tabella-Z2'!N45</f>
        <v>4.8000000000000001E-2</v>
      </c>
    </row>
    <row r="41" spans="2:27" ht="18" hidden="1" customHeight="1" outlineLevel="1" x14ac:dyDescent="0.3">
      <c r="B41" s="489"/>
      <c r="C41" s="490"/>
      <c r="D41" s="183" t="s">
        <v>440</v>
      </c>
      <c r="E41" s="184">
        <v>1000000</v>
      </c>
      <c r="F41" s="492"/>
      <c r="G41" s="495"/>
      <c r="H41" s="58">
        <f>IF(AND($F$39="X",$G$4&gt;E40),I41,IF(AND($G$39="X",$G$4&gt;E40),I41,0))</f>
        <v>0</v>
      </c>
      <c r="I41" s="59">
        <f>'Tabella-Z2'!H46</f>
        <v>1.2999999999999999E-2</v>
      </c>
      <c r="J41" s="483"/>
      <c r="K41" s="60">
        <f>IF(AND($F$39="X",$J$4&gt;E40),L41,IF(AND($G$39="X",$J$4&gt;E40),L41,0))</f>
        <v>0</v>
      </c>
      <c r="L41" s="59">
        <f>'Tabella-Z2'!H46</f>
        <v>1.2999999999999999E-2</v>
      </c>
      <c r="M41" s="483"/>
      <c r="N41" s="61">
        <f>IF(AND($F$39="X",$M$4&gt;E40),O41,IF(AND($M$39="X",$M$4&gt;E40),O41,0))</f>
        <v>0</v>
      </c>
      <c r="O41" s="62">
        <f>IF(M6="",0,IF(VLOOKUP($M$6,'Tabella-Z1'!$K$27:$M$32,3)=13,'Tabella-Z2'!I46,'Tabella-Z2'!J46))</f>
        <v>1.2999999999999999E-2</v>
      </c>
      <c r="P41" s="486"/>
      <c r="Q41" s="60">
        <f>IF(AND($F$39="X",$P$4&gt;E40),R41,IF(AND($M$39="X",$P$4&gt;E40),R41,0))</f>
        <v>0</v>
      </c>
      <c r="R41" s="59">
        <f>IF(P6="",0,IF(VLOOKUP($P$6,'Tabella-Z1'!$K$27:$M$32,3)=13,'Tabella-Z2'!I46,'Tabella-Z2'!J46))</f>
        <v>1.2999999999999999E-2</v>
      </c>
      <c r="S41" s="483"/>
      <c r="T41" s="61">
        <f>IF(AND($F$39="X",$S$4&gt;E40),U41,IF(AND($S$39="X",$S$4&gt;E40),U41,0))</f>
        <v>0</v>
      </c>
      <c r="U41" s="62">
        <f>'Tabella-Z2'!K46</f>
        <v>1.2999999999999999E-2</v>
      </c>
      <c r="V41" s="486"/>
      <c r="W41" s="60">
        <f>IF(AND($F$39="X",$V$4&gt;E40),X41,IF(AND($V$39="X",$V$4&gt;E40),X41,0))</f>
        <v>0</v>
      </c>
      <c r="X41" s="59">
        <f>'Tabella-Z2'!K46</f>
        <v>1.2999999999999999E-2</v>
      </c>
      <c r="Y41" s="483"/>
      <c r="Z41" s="60">
        <f>IF(AND($F$39="X",$Y$4&gt;E40),AA41,IF(AND($V$39="X",$Y$4&gt;E40),AA41,0))</f>
        <v>0</v>
      </c>
      <c r="AA41" s="63">
        <f>'Tabella-Z2'!N46</f>
        <v>4.3999999999999997E-2</v>
      </c>
    </row>
    <row r="42" spans="2:27" ht="18" hidden="1" customHeight="1" outlineLevel="1" x14ac:dyDescent="0.3">
      <c r="B42" s="489"/>
      <c r="C42" s="490"/>
      <c r="D42" s="183" t="s">
        <v>440</v>
      </c>
      <c r="E42" s="184">
        <v>2500000</v>
      </c>
      <c r="F42" s="492"/>
      <c r="G42" s="495"/>
      <c r="H42" s="58">
        <f>IF(AND($F$39="X",$G$4&gt;E41),I42,IF(AND($G$39="X",$G$4&gt;E41),I42,0))</f>
        <v>0</v>
      </c>
      <c r="I42" s="59">
        <f>'Tabella-Z2'!H47</f>
        <v>1.7999999999999999E-2</v>
      </c>
      <c r="J42" s="483"/>
      <c r="K42" s="60">
        <f>IF(AND($F$39="X",$J$4&gt;E41),L42,IF(AND($G$39="X",$J$4&gt;E41),L42,0))</f>
        <v>0</v>
      </c>
      <c r="L42" s="59">
        <f>'Tabella-Z2'!H47</f>
        <v>1.7999999999999999E-2</v>
      </c>
      <c r="M42" s="483"/>
      <c r="N42" s="61">
        <f>IF(AND($F$39="X",$M$4&gt;E41),O42,IF(AND($M$39="X",$M$4&gt;E41),O42,0))</f>
        <v>0</v>
      </c>
      <c r="O42" s="62">
        <f>IF(M6="",0,IF(VLOOKUP($M$6,'Tabella-Z1'!$K$27:$M$32,3)=13,'Tabella-Z2'!I47,'Tabella-Z2'!J47))</f>
        <v>1.7999999999999999E-2</v>
      </c>
      <c r="P42" s="486"/>
      <c r="Q42" s="60">
        <f>IF(AND($F$39="X",$P$4&gt;E41),R42,IF(AND($M$39="X",$P$4&gt;E41),R42,0))</f>
        <v>0</v>
      </c>
      <c r="R42" s="59">
        <f>IF(P6="",0,IF(VLOOKUP($P$6,'Tabella-Z1'!$K$27:$M$32,3)=13,'Tabella-Z2'!I47,'Tabella-Z2'!J47))</f>
        <v>1.7999999999999999E-2</v>
      </c>
      <c r="S42" s="483"/>
      <c r="T42" s="61">
        <f>IF(AND($F$39="X",$S$4&gt;E41),U42,IF(AND($S$39="X",$S$4&gt;E41),U42,0))</f>
        <v>0</v>
      </c>
      <c r="U42" s="62">
        <f>'Tabella-Z2'!K47</f>
        <v>1.7999999999999999E-2</v>
      </c>
      <c r="V42" s="486"/>
      <c r="W42" s="60">
        <f>IF(AND($F$39="X",$V$4&gt;E41),X42,IF(AND($V$39="X",$V$4&gt;E41),X42,0))</f>
        <v>0</v>
      </c>
      <c r="X42" s="59">
        <f>'Tabella-Z2'!K47</f>
        <v>1.7999999999999999E-2</v>
      </c>
      <c r="Y42" s="483"/>
      <c r="Z42" s="60">
        <f>IF(AND($F$39="X",$Y$4&gt;E41),AA42,IF(AND($V$39="X",$Y$4&gt;E41),AA42,0))</f>
        <v>0</v>
      </c>
      <c r="AA42" s="63">
        <f>'Tabella-Z2'!N47</f>
        <v>4.2000000000000003E-2</v>
      </c>
    </row>
    <row r="43" spans="2:27" ht="18" hidden="1" customHeight="1" outlineLevel="1" x14ac:dyDescent="0.3">
      <c r="B43" s="489"/>
      <c r="C43" s="490"/>
      <c r="D43" s="183" t="s">
        <v>440</v>
      </c>
      <c r="E43" s="184">
        <v>10000000</v>
      </c>
      <c r="F43" s="492"/>
      <c r="G43" s="495"/>
      <c r="H43" s="58">
        <f>IF(AND($F$39="X",$G$4&gt;E42),I43,IF(AND($G$39="X",$G$4&gt;E42),I43,0))</f>
        <v>0</v>
      </c>
      <c r="I43" s="59">
        <f>'Tabella-Z2'!H48</f>
        <v>2.1999999999999999E-2</v>
      </c>
      <c r="J43" s="483"/>
      <c r="K43" s="60">
        <f>IF(AND($F$39="X",$J$4&gt;E42),L43,IF(AND($G$39="X",$J$4&gt;E42),L43,0))</f>
        <v>0</v>
      </c>
      <c r="L43" s="59">
        <f>'Tabella-Z2'!H48</f>
        <v>2.1999999999999999E-2</v>
      </c>
      <c r="M43" s="483"/>
      <c r="N43" s="61">
        <f>IF(AND($F$39="X",$M$4&gt;E42),O43,IF(AND($M$39="X",$M$4&gt;E42),O43,0))</f>
        <v>0</v>
      </c>
      <c r="O43" s="62">
        <f>IF(M6="",0,IF(VLOOKUP($M$6,'Tabella-Z1'!$K$27:$M$32,3)=13,'Tabella-Z2'!I48,'Tabella-Z2'!J48))</f>
        <v>2.1999999999999999E-2</v>
      </c>
      <c r="P43" s="486"/>
      <c r="Q43" s="60">
        <f>IF(AND($F$39="X",$P$4&gt;E42),R43,IF(AND($M$39="X",$P$4&gt;E42),R43,0))</f>
        <v>0</v>
      </c>
      <c r="R43" s="59">
        <f>IF(P6="",0,IF(VLOOKUP($P$6,'Tabella-Z1'!$K$27:$M$32,3)=13,'Tabella-Z2'!I48,'Tabella-Z2'!J48))</f>
        <v>2.1999999999999999E-2</v>
      </c>
      <c r="S43" s="483"/>
      <c r="T43" s="61">
        <f>IF(AND($F$39="X",$S$4&gt;E42),U43,IF(AND($S$39="X",$S$4&gt;E42),U43,0))</f>
        <v>0</v>
      </c>
      <c r="U43" s="62">
        <f>'Tabella-Z2'!K48</f>
        <v>2.1999999999999999E-2</v>
      </c>
      <c r="V43" s="486"/>
      <c r="W43" s="60">
        <f>IF(AND($F$39="X",$V$4&gt;E42),X43,IF(AND($V$39="X",$V$4&gt;E42),X43,0))</f>
        <v>0</v>
      </c>
      <c r="X43" s="59">
        <f>'Tabella-Z2'!K48</f>
        <v>2.1999999999999999E-2</v>
      </c>
      <c r="Y43" s="483"/>
      <c r="Z43" s="60">
        <f>IF(AND($F$39="X",$Y$4&gt;E42),AA43,IF(AND($V$39="X",$Y$4&gt;E42),AA43,0))</f>
        <v>0</v>
      </c>
      <c r="AA43" s="63">
        <f>'Tabella-Z2'!N48</f>
        <v>2.7E-2</v>
      </c>
    </row>
    <row r="44" spans="2:27" ht="18" hidden="1" customHeight="1" outlineLevel="1" x14ac:dyDescent="0.3">
      <c r="B44" s="489"/>
      <c r="C44" s="490"/>
      <c r="D44" s="185" t="s">
        <v>441</v>
      </c>
      <c r="E44" s="186"/>
      <c r="F44" s="493"/>
      <c r="G44" s="496"/>
      <c r="H44" s="48">
        <f>IF(AND($F$39="X",$G$4&gt;E43),I44,IF(AND($G$39="X",$G$4&gt;E43),I44,0))</f>
        <v>0</v>
      </c>
      <c r="I44" s="57">
        <f>'Tabella-Z2'!H49</f>
        <v>2.1000000000000001E-2</v>
      </c>
      <c r="J44" s="484"/>
      <c r="K44" s="53">
        <f>IF(AND($F$39="X",$J$4&gt;E43),L44,IF(AND($G$39="X",$J$4&gt;E43),L44,0))</f>
        <v>0</v>
      </c>
      <c r="L44" s="57">
        <f>'Tabella-Z2'!H49</f>
        <v>2.1000000000000001E-2</v>
      </c>
      <c r="M44" s="484"/>
      <c r="N44" s="44">
        <f>IF(AND($F$39="X",$M$4&gt;E43),O44,IF(AND($M$39="X",$M$4&gt;E43),O44,0))</f>
        <v>0</v>
      </c>
      <c r="O44" s="45">
        <f>IF(M6="",0,IF(VLOOKUP($M$6,'Tabella-Z1'!$K$27:$M$32,3)=13,'Tabella-Z2'!I49,'Tabella-Z2'!J49))</f>
        <v>2.1000000000000001E-2</v>
      </c>
      <c r="P44" s="487"/>
      <c r="Q44" s="53">
        <f>IF(AND($F$39="X",$P$4&gt;E43),R44,IF(AND($M$39="X",$P$4&gt;E43),R44,0))</f>
        <v>0</v>
      </c>
      <c r="R44" s="57">
        <f>IF(P6="",0,IF(VLOOKUP($P$6,'Tabella-Z1'!$K$27:$M$32,3)=13,'Tabella-Z2'!I49,'Tabella-Z2'!J49))</f>
        <v>2.1000000000000001E-2</v>
      </c>
      <c r="S44" s="484"/>
      <c r="T44" s="44">
        <f>IF(AND($F$39="X",$S$4&gt;E43),U44,IF(AND($S$39="X",$S$4&gt;E43),U44,0))</f>
        <v>0</v>
      </c>
      <c r="U44" s="45">
        <f>'Tabella-Z2'!K49</f>
        <v>2.1000000000000001E-2</v>
      </c>
      <c r="V44" s="487"/>
      <c r="W44" s="53">
        <f>IF(AND($F$39="X",$V$4&gt;E43),X44,IF(AND($V$39="X",$V$4&gt;E43),X44,0))</f>
        <v>0</v>
      </c>
      <c r="X44" s="57">
        <f>'Tabella-Z2'!K49</f>
        <v>2.1000000000000001E-2</v>
      </c>
      <c r="Y44" s="484"/>
      <c r="Z44" s="53">
        <f>IF(AND($F$39="X",$Y$4&gt;E43),AA44,IF(AND($V$39="X",$Y$4&gt;E43),AA44,0))</f>
        <v>0</v>
      </c>
      <c r="AA44" s="46">
        <f>'Tabella-Z2'!N49</f>
        <v>2.5000000000000001E-2</v>
      </c>
    </row>
    <row r="45" spans="2:27" ht="18" hidden="1" customHeight="1" outlineLevel="1" x14ac:dyDescent="0.3">
      <c r="B45" s="179" t="s">
        <v>481</v>
      </c>
      <c r="C45" s="462" t="s">
        <v>482</v>
      </c>
      <c r="D45" s="462"/>
      <c r="E45" s="462"/>
      <c r="F45" s="40"/>
      <c r="G45" s="250"/>
      <c r="H45" s="73">
        <f t="shared" ref="H45:H50" si="19">IF($F45="X",I45,IF(G45="X",I45,0))</f>
        <v>0</v>
      </c>
      <c r="I45" s="74">
        <f>'Tabella-Z2'!H50</f>
        <v>0.02</v>
      </c>
      <c r="J45" s="251"/>
      <c r="K45" s="75">
        <f t="shared" ref="K45:K49" si="20">IF($F45="X",L45,IF(J45="X",L45,0))</f>
        <v>0</v>
      </c>
      <c r="L45" s="74">
        <f>'Tabella-Z2'!H50</f>
        <v>0.02</v>
      </c>
      <c r="M45" s="251"/>
      <c r="N45" s="76">
        <f t="shared" si="14"/>
        <v>0</v>
      </c>
      <c r="O45" s="77">
        <f>'Tabella-Z2'!I50</f>
        <v>0.02</v>
      </c>
      <c r="P45" s="254"/>
      <c r="Q45" s="75">
        <f>IF($F45="X",R45,IF(P45="X",R45,0))</f>
        <v>0</v>
      </c>
      <c r="R45" s="74">
        <f>'Tabella-Z2'!I50</f>
        <v>0.02</v>
      </c>
      <c r="S45" s="251"/>
      <c r="T45" s="76">
        <f>IF($F45="X",U45,IF(S45="X",U45,0))</f>
        <v>0</v>
      </c>
      <c r="U45" s="77">
        <f>'Tabella-Z2'!K50</f>
        <v>0.02</v>
      </c>
      <c r="V45" s="254"/>
      <c r="W45" s="75">
        <f t="shared" si="17"/>
        <v>0</v>
      </c>
      <c r="X45" s="74">
        <f>'Tabella-Z2'!K50</f>
        <v>0.02</v>
      </c>
      <c r="Y45" s="251"/>
      <c r="Z45" s="75">
        <f t="shared" ref="Z45:Z50" si="21">IF($F45="X",AA45,IF(Y45="X",AA45,0))</f>
        <v>0</v>
      </c>
      <c r="AA45" s="78">
        <f>'Tabella-Z2'!K50</f>
        <v>0.02</v>
      </c>
    </row>
    <row r="46" spans="2:27" ht="18" hidden="1" customHeight="1" outlineLevel="1" x14ac:dyDescent="0.3">
      <c r="B46" s="179" t="s">
        <v>483</v>
      </c>
      <c r="C46" s="462" t="s">
        <v>484</v>
      </c>
      <c r="D46" s="462"/>
      <c r="E46" s="462"/>
      <c r="F46" s="40"/>
      <c r="G46" s="248"/>
      <c r="H46" s="73">
        <f t="shared" si="19"/>
        <v>0</v>
      </c>
      <c r="I46" s="74">
        <f>'Tabella-Z2'!H51</f>
        <v>0.03</v>
      </c>
      <c r="J46" s="251"/>
      <c r="K46" s="75">
        <f t="shared" si="20"/>
        <v>0</v>
      </c>
      <c r="L46" s="74">
        <f>'Tabella-Z2'!H51</f>
        <v>0.03</v>
      </c>
      <c r="M46" s="251"/>
      <c r="N46" s="76">
        <f t="shared" si="14"/>
        <v>0</v>
      </c>
      <c r="O46" s="77">
        <f>'Tabella-Z2'!I51</f>
        <v>0.03</v>
      </c>
      <c r="P46" s="254"/>
      <c r="Q46" s="75">
        <f>IF($F46="X",R46,IF(P46="X",R46,0))</f>
        <v>0</v>
      </c>
      <c r="R46" s="74">
        <f>'Tabella-Z2'!I51</f>
        <v>0.03</v>
      </c>
      <c r="S46" s="251"/>
      <c r="T46" s="76">
        <f>IF($F46="X",U46,IF(S46="X",U46,0))</f>
        <v>0</v>
      </c>
      <c r="U46" s="77">
        <f>'Tabella-Z2'!K51</f>
        <v>0.01</v>
      </c>
      <c r="V46" s="254"/>
      <c r="W46" s="75">
        <f t="shared" si="17"/>
        <v>0</v>
      </c>
      <c r="X46" s="74">
        <f>'Tabella-Z2'!K51</f>
        <v>0.01</v>
      </c>
      <c r="Y46" s="251"/>
      <c r="Z46" s="75">
        <f t="shared" si="21"/>
        <v>0</v>
      </c>
      <c r="AA46" s="78">
        <f>'Tabella-Z2'!K51</f>
        <v>0.01</v>
      </c>
    </row>
    <row r="47" spans="2:27" ht="18" hidden="1" customHeight="1" outlineLevel="1" x14ac:dyDescent="0.3">
      <c r="B47" s="179" t="s">
        <v>485</v>
      </c>
      <c r="C47" s="462" t="s">
        <v>678</v>
      </c>
      <c r="D47" s="476"/>
      <c r="E47" s="476"/>
      <c r="F47" s="40"/>
      <c r="G47" s="248"/>
      <c r="H47" s="73">
        <f t="shared" si="19"/>
        <v>0</v>
      </c>
      <c r="I47" s="74">
        <f>'Tabella-Z2'!H52</f>
        <v>0.03</v>
      </c>
      <c r="J47" s="251"/>
      <c r="K47" s="75">
        <f t="shared" si="20"/>
        <v>0</v>
      </c>
      <c r="L47" s="74">
        <f>'Tabella-Z2'!H52</f>
        <v>0.03</v>
      </c>
      <c r="M47" s="251"/>
      <c r="N47" s="76">
        <f t="shared" si="14"/>
        <v>0</v>
      </c>
      <c r="O47" s="77">
        <f>'Tabella-Z2'!I52</f>
        <v>0.03</v>
      </c>
      <c r="P47" s="254"/>
      <c r="Q47" s="75">
        <f t="shared" ref="Q47:Q50" si="22">IF($F47="X",R47,IF(P47="X",R47,0))</f>
        <v>0</v>
      </c>
      <c r="R47" s="74">
        <f>'Tabella-Z2'!I52</f>
        <v>0.03</v>
      </c>
      <c r="S47" s="251"/>
      <c r="T47" s="76">
        <f t="shared" si="16"/>
        <v>0</v>
      </c>
      <c r="U47" s="77">
        <f>'Tabella-Z2'!K52</f>
        <v>0.03</v>
      </c>
      <c r="V47" s="254"/>
      <c r="W47" s="75">
        <f t="shared" si="17"/>
        <v>0</v>
      </c>
      <c r="X47" s="74">
        <f>'Tabella-Z2'!K52</f>
        <v>0.03</v>
      </c>
      <c r="Y47" s="251"/>
      <c r="Z47" s="75">
        <f t="shared" si="21"/>
        <v>0</v>
      </c>
      <c r="AA47" s="78">
        <f>'Tabella-Z2'!K52</f>
        <v>0.03</v>
      </c>
    </row>
    <row r="48" spans="2:27" ht="18" hidden="1" customHeight="1" outlineLevel="1" x14ac:dyDescent="0.3">
      <c r="B48" s="179" t="s">
        <v>486</v>
      </c>
      <c r="C48" s="462" t="s">
        <v>487</v>
      </c>
      <c r="D48" s="462"/>
      <c r="E48" s="462"/>
      <c r="F48" s="40"/>
      <c r="G48" s="248"/>
      <c r="H48" s="73">
        <f t="shared" si="19"/>
        <v>0</v>
      </c>
      <c r="I48" s="74">
        <f>'Tabella-Z2'!H53</f>
        <v>5.0000000000000001E-3</v>
      </c>
      <c r="J48" s="251"/>
      <c r="K48" s="75">
        <f t="shared" si="20"/>
        <v>0</v>
      </c>
      <c r="L48" s="74">
        <f>'Tabella-Z2'!H53</f>
        <v>5.0000000000000001E-3</v>
      </c>
      <c r="M48" s="251"/>
      <c r="N48" s="76">
        <f t="shared" si="14"/>
        <v>0</v>
      </c>
      <c r="O48" s="77">
        <f>'Tabella-Z2'!I53</f>
        <v>5.0000000000000001E-3</v>
      </c>
      <c r="P48" s="254"/>
      <c r="Q48" s="75">
        <f t="shared" si="22"/>
        <v>0</v>
      </c>
      <c r="R48" s="74">
        <f>'Tabella-Z2'!I53</f>
        <v>5.0000000000000001E-3</v>
      </c>
      <c r="S48" s="251"/>
      <c r="T48" s="76">
        <f t="shared" si="16"/>
        <v>0</v>
      </c>
      <c r="U48" s="77">
        <f>'Tabella-Z2'!K53</f>
        <v>5.0000000000000001E-3</v>
      </c>
      <c r="V48" s="254"/>
      <c r="W48" s="75">
        <f t="shared" si="17"/>
        <v>0</v>
      </c>
      <c r="X48" s="74">
        <f>'Tabella-Z2'!K53</f>
        <v>5.0000000000000001E-3</v>
      </c>
      <c r="Y48" s="251"/>
      <c r="Z48" s="75">
        <f t="shared" si="21"/>
        <v>0</v>
      </c>
      <c r="AA48" s="78">
        <f>'Tabella-Z2'!K53</f>
        <v>5.0000000000000001E-3</v>
      </c>
    </row>
    <row r="49" spans="1:27" ht="18" hidden="1" customHeight="1" outlineLevel="1" x14ac:dyDescent="0.3">
      <c r="B49" s="179" t="s">
        <v>488</v>
      </c>
      <c r="C49" s="462" t="s">
        <v>489</v>
      </c>
      <c r="D49" s="462"/>
      <c r="E49" s="462"/>
      <c r="F49" s="69"/>
      <c r="G49" s="249"/>
      <c r="H49" s="73">
        <f t="shared" si="19"/>
        <v>0</v>
      </c>
      <c r="I49" s="74">
        <f>'Tabella-Z2'!H54</f>
        <v>0.01</v>
      </c>
      <c r="J49" s="251"/>
      <c r="K49" s="75">
        <f t="shared" si="20"/>
        <v>0</v>
      </c>
      <c r="L49" s="74">
        <f>'Tabella-Z2'!K54</f>
        <v>0.01</v>
      </c>
      <c r="M49" s="251"/>
      <c r="N49" s="76">
        <f t="shared" si="14"/>
        <v>0</v>
      </c>
      <c r="O49" s="77">
        <f>'Tabella-Z2'!I54</f>
        <v>0.01</v>
      </c>
      <c r="P49" s="254"/>
      <c r="Q49" s="75">
        <f t="shared" si="22"/>
        <v>0</v>
      </c>
      <c r="R49" s="74">
        <f>'Tabella-Z2'!I54</f>
        <v>0.01</v>
      </c>
      <c r="S49" s="251"/>
      <c r="T49" s="76">
        <f t="shared" si="16"/>
        <v>0</v>
      </c>
      <c r="U49" s="77">
        <f>'Tabella-Z2'!K54</f>
        <v>0.01</v>
      </c>
      <c r="V49" s="254"/>
      <c r="W49" s="75">
        <f t="shared" si="17"/>
        <v>0</v>
      </c>
      <c r="X49" s="74">
        <f>'Tabella-Z2'!K54</f>
        <v>0.01</v>
      </c>
      <c r="Y49" s="251"/>
      <c r="Z49" s="75">
        <f t="shared" si="21"/>
        <v>0</v>
      </c>
      <c r="AA49" s="78">
        <f>'Tabella-Z2'!K54</f>
        <v>0.01</v>
      </c>
    </row>
    <row r="50" spans="1:27" ht="18" hidden="1" customHeight="1" outlineLevel="1" x14ac:dyDescent="0.3">
      <c r="B50" s="488" t="s">
        <v>490</v>
      </c>
      <c r="C50" s="468" t="s">
        <v>491</v>
      </c>
      <c r="D50" s="180" t="s">
        <v>439</v>
      </c>
      <c r="E50" s="181">
        <v>5000000</v>
      </c>
      <c r="F50" s="491"/>
      <c r="G50" s="504"/>
      <c r="H50" s="47">
        <f t="shared" si="19"/>
        <v>0</v>
      </c>
      <c r="I50" s="56">
        <f>'Tabella-Z2'!H55</f>
        <v>0.03</v>
      </c>
      <c r="J50" s="500"/>
      <c r="K50" s="52">
        <f>IF($F50="X",L50,IF(J50="X",L50,0))</f>
        <v>0</v>
      </c>
      <c r="L50" s="56">
        <f>'Tabella-Z2'!H55</f>
        <v>0.03</v>
      </c>
      <c r="M50" s="500"/>
      <c r="N50" s="41">
        <f t="shared" si="14"/>
        <v>0</v>
      </c>
      <c r="O50" s="42">
        <f>'Tabella-Z2'!I55</f>
        <v>3.5000000000000003E-2</v>
      </c>
      <c r="P50" s="497"/>
      <c r="Q50" s="52">
        <f t="shared" si="22"/>
        <v>0</v>
      </c>
      <c r="R50" s="56">
        <f>'Tabella-Z2'!I55</f>
        <v>3.5000000000000003E-2</v>
      </c>
      <c r="S50" s="500"/>
      <c r="T50" s="41">
        <f>IF($F50="X",U50,IF(S50="X",U50,0))</f>
        <v>0</v>
      </c>
      <c r="U50" s="42">
        <f>'Tabella-Z2'!K55</f>
        <v>0.03</v>
      </c>
      <c r="V50" s="497"/>
      <c r="W50" s="52">
        <f t="shared" si="17"/>
        <v>0</v>
      </c>
      <c r="X50" s="56">
        <f>'Tabella-Z2'!K55</f>
        <v>0.03</v>
      </c>
      <c r="Y50" s="500"/>
      <c r="Z50" s="52">
        <f t="shared" si="21"/>
        <v>0</v>
      </c>
      <c r="AA50" s="43">
        <f>'Tabella-Z2'!K55</f>
        <v>0.03</v>
      </c>
    </row>
    <row r="51" spans="1:27" ht="18" hidden="1" customHeight="1" outlineLevel="1" x14ac:dyDescent="0.3">
      <c r="B51" s="503"/>
      <c r="C51" s="468"/>
      <c r="D51" s="183" t="s">
        <v>440</v>
      </c>
      <c r="E51" s="184">
        <v>20000000</v>
      </c>
      <c r="F51" s="492"/>
      <c r="G51" s="505"/>
      <c r="H51" s="58">
        <f>IF(AND($F$50="X",$G$4&gt;E50),I51,IF(AND($G$50="X",$G$4&gt;E50),I51,0))</f>
        <v>0</v>
      </c>
      <c r="I51" s="59">
        <f>'Tabella-Z2'!H56</f>
        <v>1.4999999999999999E-2</v>
      </c>
      <c r="J51" s="501"/>
      <c r="K51" s="60">
        <f>IF(AND($F$50="X",$J$4&gt;E50),L51,IF(AND($G$50="X",$J$4&gt;E50),L51,0))</f>
        <v>0</v>
      </c>
      <c r="L51" s="59">
        <f>'Tabella-Z2'!H56</f>
        <v>1.4999999999999999E-2</v>
      </c>
      <c r="M51" s="501"/>
      <c r="N51" s="61">
        <f>IF(AND($F$50="X",$M$4&gt;E50),O51,IF(AND($M$50="X",$M$4&gt;E50),O51,0))</f>
        <v>0</v>
      </c>
      <c r="O51" s="62">
        <f>'Tabella-Z2'!I56</f>
        <v>0.02</v>
      </c>
      <c r="P51" s="498"/>
      <c r="Q51" s="60">
        <f>IF(AND($F$50="X",$P$4&gt;E50),R51,IF(AND($M$50="X",$P$4&gt;E50),R51,0))</f>
        <v>0</v>
      </c>
      <c r="R51" s="59">
        <f>'Tabella-Z2'!I56</f>
        <v>0.02</v>
      </c>
      <c r="S51" s="501"/>
      <c r="T51" s="61">
        <f>IF(AND($F$50="X",$S$4&gt;E50),U51,IF(AND($S$50="X",$S$4&gt;E50),U51,0))</f>
        <v>0</v>
      </c>
      <c r="U51" s="62">
        <f>'Tabella-Z2'!K56</f>
        <v>1.4999999999999999E-2</v>
      </c>
      <c r="V51" s="498"/>
      <c r="W51" s="60">
        <f>IF(AND($F$50="X",$V$4&gt;E50),X51,IF(AND($V$50="X",$V$4&gt;E50),X51,0))</f>
        <v>0</v>
      </c>
      <c r="X51" s="59">
        <f>'Tabella-Z2'!K56</f>
        <v>1.4999999999999999E-2</v>
      </c>
      <c r="Y51" s="501"/>
      <c r="Z51" s="60">
        <f>IF(AND($F$50="X",$Y$4&gt;E50),AA51,IF(AND($V$50="X",$Y$4&gt;E50),AA51,0))</f>
        <v>0</v>
      </c>
      <c r="AA51" s="63">
        <f>'Tabella-Z2'!K56</f>
        <v>1.4999999999999999E-2</v>
      </c>
    </row>
    <row r="52" spans="1:27" ht="18" hidden="1" customHeight="1" outlineLevel="1" x14ac:dyDescent="0.3">
      <c r="B52" s="503"/>
      <c r="C52" s="468"/>
      <c r="D52" s="185" t="s">
        <v>441</v>
      </c>
      <c r="E52" s="186"/>
      <c r="F52" s="493"/>
      <c r="G52" s="506"/>
      <c r="H52" s="48">
        <f>IF(AND($F$50="X",$G$4&gt;E51),I52,IF(AND($G$50="X",$G$4&gt;E51),I52,0))</f>
        <v>0</v>
      </c>
      <c r="I52" s="57">
        <f>'Tabella-Z2'!H57</f>
        <v>5.0000000000000001E-3</v>
      </c>
      <c r="J52" s="502"/>
      <c r="K52" s="53">
        <f>IF(AND($F$50="X",$J$4&gt;E51),L52,IF(AND($G$50="X",$J$4&gt;E51),L52,0))</f>
        <v>0</v>
      </c>
      <c r="L52" s="57">
        <f>'Tabella-Z2'!H57</f>
        <v>5.0000000000000001E-3</v>
      </c>
      <c r="M52" s="502"/>
      <c r="N52" s="44">
        <f>IF(AND($F$50="X",$M$4&gt;E51),O52,IF(AND($M$50="X",$M$4&gt;E51),O52,0))</f>
        <v>0</v>
      </c>
      <c r="O52" s="45">
        <f>'Tabella-Z2'!I57</f>
        <v>8.0000000000000002E-3</v>
      </c>
      <c r="P52" s="499"/>
      <c r="Q52" s="53">
        <f>IF(AND($F$50="X",$P$4&gt;E51),R52,IF(AND($M$50="X",$P$4&gt;E51),R52,0))</f>
        <v>0</v>
      </c>
      <c r="R52" s="57">
        <f>'Tabella-Z2'!I57</f>
        <v>8.0000000000000002E-3</v>
      </c>
      <c r="S52" s="502"/>
      <c r="T52" s="44">
        <f>IF(AND($F$50="X",$S$4&gt;E51),U52,IF(AND($S$50="X",$S$4&gt;E51),U52,0))</f>
        <v>0</v>
      </c>
      <c r="U52" s="45">
        <f>'Tabella-Z2'!K57</f>
        <v>5.0000000000000001E-3</v>
      </c>
      <c r="V52" s="499"/>
      <c r="W52" s="53">
        <f>IF(AND($F$50="X",$V$4&gt;E51),X52,IF(AND($V$50="X",$V$4&gt;E51),X52,0))</f>
        <v>0</v>
      </c>
      <c r="X52" s="57">
        <f>'Tabella-Z2'!K57</f>
        <v>5.0000000000000001E-3</v>
      </c>
      <c r="Y52" s="502"/>
      <c r="Z52" s="53">
        <f>IF(AND($F$50="X",$Y$4&gt;E51),AA52,IF(AND($V$50="X",$Y$4&gt;E51),AA52,0))</f>
        <v>0</v>
      </c>
      <c r="AA52" s="46">
        <f>'Tabella-Z2'!K57</f>
        <v>5.0000000000000001E-3</v>
      </c>
    </row>
    <row r="53" spans="1:27" ht="18" hidden="1" customHeight="1" outlineLevel="1" x14ac:dyDescent="0.3">
      <c r="B53" s="488" t="s">
        <v>492</v>
      </c>
      <c r="C53" s="468" t="s">
        <v>493</v>
      </c>
      <c r="D53" s="180" t="s">
        <v>439</v>
      </c>
      <c r="E53" s="181">
        <v>5000000</v>
      </c>
      <c r="F53" s="491"/>
      <c r="G53" s="504"/>
      <c r="H53" s="47">
        <f>IF($F53="X",I53,IF(G53="X",I53,0))</f>
        <v>0</v>
      </c>
      <c r="I53" s="56">
        <f>'Tabella-Z2'!H58</f>
        <v>1.7999999999999999E-2</v>
      </c>
      <c r="J53" s="500"/>
      <c r="K53" s="52">
        <f>IF($F53="X",L53,IF(J53="X",L53,0))</f>
        <v>0</v>
      </c>
      <c r="L53" s="56">
        <f>'Tabella-Z2'!H58</f>
        <v>1.7999999999999999E-2</v>
      </c>
      <c r="M53" s="500"/>
      <c r="N53" s="41">
        <f t="shared" si="14"/>
        <v>0</v>
      </c>
      <c r="O53" s="42">
        <f>'Tabella-Z2'!I58</f>
        <v>0.02</v>
      </c>
      <c r="P53" s="497"/>
      <c r="Q53" s="52">
        <f>IF($F53="X",R53,IF(P53="X",R53,0))</f>
        <v>0</v>
      </c>
      <c r="R53" s="56">
        <f>'Tabella-Z2'!I58</f>
        <v>0.02</v>
      </c>
      <c r="S53" s="500"/>
      <c r="T53" s="41">
        <f>IF($F53="X",U53,IF(S53="X",U53,0))</f>
        <v>0</v>
      </c>
      <c r="U53" s="42">
        <f>'Tabella-Z2'!K58</f>
        <v>1.7999999999999999E-2</v>
      </c>
      <c r="V53" s="497"/>
      <c r="W53" s="52">
        <f t="shared" si="17"/>
        <v>0</v>
      </c>
      <c r="X53" s="56">
        <f>'Tabella-Z2'!K58</f>
        <v>1.7999999999999999E-2</v>
      </c>
      <c r="Y53" s="500"/>
      <c r="Z53" s="52">
        <f t="shared" ref="Z53" si="23">IF($F53="X",AA53,IF(Y53="X",AA53,0))</f>
        <v>0</v>
      </c>
      <c r="AA53" s="43">
        <f>'Tabella-Z2'!K58</f>
        <v>1.7999999999999999E-2</v>
      </c>
    </row>
    <row r="54" spans="1:27" ht="18" hidden="1" customHeight="1" outlineLevel="1" x14ac:dyDescent="0.3">
      <c r="B54" s="503"/>
      <c r="C54" s="468"/>
      <c r="D54" s="183" t="s">
        <v>440</v>
      </c>
      <c r="E54" s="184">
        <v>20000000</v>
      </c>
      <c r="F54" s="492"/>
      <c r="G54" s="505"/>
      <c r="H54" s="58">
        <f>IF(AND($F$53="X",$G$4&gt;E53),I54,IF(AND($G$53="X",$G$4&gt;E53),I54,0))</f>
        <v>0</v>
      </c>
      <c r="I54" s="59">
        <f>'Tabella-Z2'!H59</f>
        <v>8.0000000000000002E-3</v>
      </c>
      <c r="J54" s="501"/>
      <c r="K54" s="60">
        <f>IF(AND($F$53="X",$J$4&gt;E53),L54,IF(AND($G$53="X",$J$4&gt;E53),L54,0))</f>
        <v>0</v>
      </c>
      <c r="L54" s="59">
        <f>'Tabella-Z2'!H59</f>
        <v>8.0000000000000002E-3</v>
      </c>
      <c r="M54" s="501"/>
      <c r="N54" s="61">
        <f>IF(AND($F$53="X",$M$4&gt;E53),O54,IF(AND($M$53="X",$M$4&gt;E53),O54,0))</f>
        <v>0</v>
      </c>
      <c r="O54" s="62">
        <f>'Tabella-Z2'!I59</f>
        <v>0.01</v>
      </c>
      <c r="P54" s="498"/>
      <c r="Q54" s="60">
        <f>IF(AND($F$53="X",$P$4&gt;H53),R54,IF(AND($M$53="X",$P$4&gt;H53),R54,0))</f>
        <v>0</v>
      </c>
      <c r="R54" s="59">
        <f>'Tabella-Z2'!I59</f>
        <v>0.01</v>
      </c>
      <c r="S54" s="501"/>
      <c r="T54" s="61">
        <f>IF(AND($F$53="X",$S$4&gt;E53),U54,IF(AND($S$53="X",$S$4&gt;E53),U54,0))</f>
        <v>0</v>
      </c>
      <c r="U54" s="62">
        <f>'Tabella-Z2'!K59</f>
        <v>8.0000000000000002E-3</v>
      </c>
      <c r="V54" s="498"/>
      <c r="W54" s="60">
        <f>IF(AND($F$53="X",$V$4&gt;E53),X54,IF(AND($V$53="X",$V$4&gt;E53),X54,0))</f>
        <v>0</v>
      </c>
      <c r="X54" s="59">
        <f>'Tabella-Z2'!K59</f>
        <v>8.0000000000000002E-3</v>
      </c>
      <c r="Y54" s="501"/>
      <c r="Z54" s="60">
        <f>IF(AND($F$53="X",$Y$4&gt;E53),AA54,IF(AND($V$53="X",$Y$4&gt;E53),AA54,0))</f>
        <v>0</v>
      </c>
      <c r="AA54" s="63">
        <f>'Tabella-Z2'!K59</f>
        <v>8.0000000000000002E-3</v>
      </c>
    </row>
    <row r="55" spans="1:27" ht="18" hidden="1" customHeight="1" outlineLevel="1" x14ac:dyDescent="0.3">
      <c r="B55" s="503"/>
      <c r="C55" s="468"/>
      <c r="D55" s="185" t="s">
        <v>441</v>
      </c>
      <c r="E55" s="186"/>
      <c r="F55" s="492"/>
      <c r="G55" s="507"/>
      <c r="H55" s="48">
        <f>IF(AND($F$53="X",$G$4&gt;E54),I55,IF(AND($G$53="X",$G$4&gt;E54),I55,0))</f>
        <v>0</v>
      </c>
      <c r="I55" s="57">
        <f>'Tabella-Z2'!H60</f>
        <v>4.0000000000000001E-3</v>
      </c>
      <c r="J55" s="502"/>
      <c r="K55" s="53">
        <f>IF(AND($F$53="X",$J$4&gt;E54),L55,IF(AND($G$53="X",$J$4&gt;E54),L55,0))</f>
        <v>0</v>
      </c>
      <c r="L55" s="57">
        <f>'Tabella-Z2'!H60</f>
        <v>4.0000000000000001E-3</v>
      </c>
      <c r="M55" s="502"/>
      <c r="N55" s="44">
        <f>IF(AND($F$53="X",$M$4&gt;E54),O55,IF(AND($M$53="X",$M$4&gt;E54),O55,0))</f>
        <v>0</v>
      </c>
      <c r="O55" s="45">
        <f>'Tabella-Z2'!I60</f>
        <v>5.0000000000000001E-3</v>
      </c>
      <c r="P55" s="499"/>
      <c r="Q55" s="53">
        <f>IF(AND($F$53="X",$P$4&gt;H54),R55,IF(AND($M$53="X",$P$4&gt;H54),R55,0))</f>
        <v>0</v>
      </c>
      <c r="R55" s="57">
        <f>'Tabella-Z2'!I60</f>
        <v>5.0000000000000001E-3</v>
      </c>
      <c r="S55" s="502"/>
      <c r="T55" s="44">
        <f>IF(AND($F$53="X",$S$4&gt;E54),U55,IF(AND($S$53="X",$S$4&gt;E54),U55,0))</f>
        <v>0</v>
      </c>
      <c r="U55" s="45">
        <f>'Tabella-Z2'!K60</f>
        <v>4.0000000000000001E-3</v>
      </c>
      <c r="V55" s="499"/>
      <c r="W55" s="53">
        <f>IF(AND($F$53="X",$V$4&gt;E54),X55,IF(AND($V$53="X",$V$4&gt;E54),X55,0))</f>
        <v>0</v>
      </c>
      <c r="X55" s="57">
        <f>'Tabella-Z2'!K60</f>
        <v>4.0000000000000001E-3</v>
      </c>
      <c r="Y55" s="502"/>
      <c r="Z55" s="53">
        <f>IF(AND($F$53="X",$Y$4&gt;E54),AA55,IF(AND($V$53="X",$Y$4&gt;E54),AA55,0))</f>
        <v>0</v>
      </c>
      <c r="AA55" s="46">
        <f>'Tabella-Z2'!K60</f>
        <v>4.0000000000000001E-3</v>
      </c>
    </row>
    <row r="56" spans="1:27" ht="18" hidden="1" customHeight="1" outlineLevel="1" x14ac:dyDescent="0.3">
      <c r="B56" s="179" t="s">
        <v>494</v>
      </c>
      <c r="C56" s="462" t="s">
        <v>495</v>
      </c>
      <c r="D56" s="462"/>
      <c r="E56" s="462"/>
      <c r="F56" s="40"/>
      <c r="G56" s="251"/>
      <c r="H56" s="73">
        <f>IF($F56="X",I56,IF(G56="X",I56,0))</f>
        <v>0</v>
      </c>
      <c r="I56" s="74">
        <f>'Tabella-Z2'!H61</f>
        <v>0.01</v>
      </c>
      <c r="J56" s="251"/>
      <c r="K56" s="75">
        <f t="shared" ref="K56" si="24">IF($F56="X",L56,IF(J56="X",L56,0))</f>
        <v>0</v>
      </c>
      <c r="L56" s="74">
        <f>'Tabella-Z2'!H61</f>
        <v>0.01</v>
      </c>
      <c r="M56" s="251"/>
      <c r="N56" s="76">
        <f t="shared" si="14"/>
        <v>0</v>
      </c>
      <c r="O56" s="77">
        <f>'Tabella-Z2'!I61</f>
        <v>0.01</v>
      </c>
      <c r="P56" s="254"/>
      <c r="Q56" s="75">
        <f>IF($F56="X",R56,IF(P56="X",R56,0))</f>
        <v>0</v>
      </c>
      <c r="R56" s="74">
        <f>'Tabella-Z2'!I61</f>
        <v>0.01</v>
      </c>
      <c r="S56" s="251"/>
      <c r="T56" s="76">
        <f t="shared" si="16"/>
        <v>0</v>
      </c>
      <c r="U56" s="77">
        <f>'Tabella-Z2'!K61</f>
        <v>0.01</v>
      </c>
      <c r="V56" s="254"/>
      <c r="W56" s="75">
        <f t="shared" si="17"/>
        <v>0</v>
      </c>
      <c r="X56" s="74">
        <f>'Tabella-Z2'!K61</f>
        <v>0.01</v>
      </c>
      <c r="Y56" s="251"/>
      <c r="Z56" s="75">
        <f t="shared" ref="Z56" si="25">IF($F56="X",AA56,IF(Y56="X",AA56,0))</f>
        <v>0</v>
      </c>
      <c r="AA56" s="78">
        <f>'Tabella-Z2'!K61</f>
        <v>0.01</v>
      </c>
    </row>
    <row r="57" spans="1:27" ht="18" hidden="1" customHeight="1" outlineLevel="1" x14ac:dyDescent="0.3">
      <c r="B57" s="187" t="s">
        <v>496</v>
      </c>
      <c r="C57" s="508" t="s">
        <v>497</v>
      </c>
      <c r="D57" s="508"/>
      <c r="E57" s="508"/>
      <c r="F57" s="69"/>
      <c r="G57" s="252"/>
      <c r="H57" s="79">
        <f>IF($F57="X",I57,IF(G57="X",I57,0))</f>
        <v>0</v>
      </c>
      <c r="I57" s="80">
        <f>'Tabella-Z2'!H62</f>
        <v>0.06</v>
      </c>
      <c r="J57" s="253"/>
      <c r="K57" s="81">
        <f>IF($F57="X",L57,IF(J57="X",L57,0))</f>
        <v>0</v>
      </c>
      <c r="L57" s="80">
        <f>'Tabella-Z2'!H62</f>
        <v>0.06</v>
      </c>
      <c r="M57" s="253"/>
      <c r="N57" s="82">
        <f t="shared" si="14"/>
        <v>0</v>
      </c>
      <c r="O57" s="83">
        <f>'Tabella-Z2'!I62</f>
        <v>0.06</v>
      </c>
      <c r="P57" s="255"/>
      <c r="Q57" s="81">
        <f>IF($F57="X",R57,IF(P57="X",R57,0))</f>
        <v>0</v>
      </c>
      <c r="R57" s="80">
        <f>'Tabella-Z2'!I62</f>
        <v>0.06</v>
      </c>
      <c r="S57" s="253"/>
      <c r="T57" s="82">
        <f t="shared" si="16"/>
        <v>0</v>
      </c>
      <c r="U57" s="83">
        <f>'Tabella-Z2'!K62</f>
        <v>0.06</v>
      </c>
      <c r="V57" s="255"/>
      <c r="W57" s="81">
        <f t="shared" si="17"/>
        <v>0</v>
      </c>
      <c r="X57" s="80">
        <f>'Tabella-Z2'!K62</f>
        <v>0.06</v>
      </c>
      <c r="Y57" s="253"/>
      <c r="Z57" s="81">
        <f>IF($F57="X",AA57,IF(Y57="X",AA57,0))</f>
        <v>0</v>
      </c>
      <c r="AA57" s="84">
        <f>'Tabella-Z2'!K62</f>
        <v>0.06</v>
      </c>
    </row>
    <row r="58" spans="1:27" ht="18" hidden="1" customHeight="1" outlineLevel="1" x14ac:dyDescent="0.3">
      <c r="B58" s="509" t="s">
        <v>694</v>
      </c>
      <c r="C58" s="509"/>
      <c r="D58" s="509"/>
      <c r="E58" s="101" t="s">
        <v>2</v>
      </c>
      <c r="F58" s="101"/>
      <c r="G58" s="102"/>
      <c r="H58" s="102">
        <f>SUM(H29:H38,H45:H49,H56:H57)</f>
        <v>0</v>
      </c>
      <c r="I58" s="102">
        <f>H58</f>
        <v>0</v>
      </c>
      <c r="J58" s="102"/>
      <c r="K58" s="102">
        <f>SUM(K29:K38,K45:K49,K56:K57)</f>
        <v>0</v>
      </c>
      <c r="L58" s="102">
        <f>K58</f>
        <v>0</v>
      </c>
      <c r="M58" s="102"/>
      <c r="N58" s="102">
        <f>SUM(N29:N38,N45:N49,N56:N57)</f>
        <v>0</v>
      </c>
      <c r="O58" s="102">
        <f>N58</f>
        <v>0</v>
      </c>
      <c r="P58" s="102"/>
      <c r="Q58" s="102">
        <f>SUM(Q29:Q38,Q45:Q49,Q56:Q57)</f>
        <v>0</v>
      </c>
      <c r="R58" s="102">
        <f>Q58</f>
        <v>0</v>
      </c>
      <c r="S58" s="102"/>
      <c r="T58" s="102">
        <f>SUM(T29:T38,T45:T49,T56:T57)</f>
        <v>0</v>
      </c>
      <c r="U58" s="102">
        <f>T58</f>
        <v>0</v>
      </c>
      <c r="V58" s="102"/>
      <c r="W58" s="102">
        <f>SUM(W29:W38,W45:W49,W56:W57)</f>
        <v>0</v>
      </c>
      <c r="X58" s="102">
        <f>W58</f>
        <v>0</v>
      </c>
      <c r="Y58" s="102"/>
      <c r="Z58" s="102">
        <f>SUM(Z29:Z38,Z45:Z49,Z56:Z57)</f>
        <v>0</v>
      </c>
      <c r="AA58" s="102">
        <f>Z58</f>
        <v>0</v>
      </c>
    </row>
    <row r="59" spans="1:27" ht="12.75" hidden="1" customHeight="1" outlineLevel="1" thickBot="1" x14ac:dyDescent="0.35">
      <c r="B59" s="475" t="s">
        <v>7</v>
      </c>
      <c r="C59" s="475"/>
      <c r="D59" s="475"/>
      <c r="E59" s="112" t="s">
        <v>3</v>
      </c>
      <c r="F59" s="112"/>
      <c r="G59" s="469">
        <f>I58*G7*G5*G4+G5*G7*SUM(H189:H194,H196:H198,H200:H202)</f>
        <v>0</v>
      </c>
      <c r="H59" s="470"/>
      <c r="I59" s="470"/>
      <c r="J59" s="469">
        <f t="shared" ref="J59" si="26">L58*J7*J5*J4+J5*J7*SUM(K189:K194,K196:K198,K200:K202)</f>
        <v>0</v>
      </c>
      <c r="K59" s="470"/>
      <c r="L59" s="470"/>
      <c r="M59" s="469">
        <f t="shared" ref="M59" si="27">O58*M7*M5*M4+M5*M7*SUM(N189:N194,N196:N198,N200:N202)</f>
        <v>0</v>
      </c>
      <c r="N59" s="470"/>
      <c r="O59" s="470"/>
      <c r="P59" s="469">
        <f t="shared" ref="P59" si="28">R58*P7*P5*P4+P5*P7*SUM(Q189:Q194,Q196:Q198,Q200:Q202)</f>
        <v>0</v>
      </c>
      <c r="Q59" s="470"/>
      <c r="R59" s="470"/>
      <c r="S59" s="469">
        <f t="shared" ref="S59" si="29">U58*S7*S5*S4+S5*S7*SUM(T189:T194,T196:T198,T200:T202)</f>
        <v>0</v>
      </c>
      <c r="T59" s="470"/>
      <c r="U59" s="470"/>
      <c r="V59" s="469">
        <f t="shared" ref="V59" si="30">X58*V7*V5*V4+V5*V7*SUM(W189:W194,W196:W198,W200:W202)</f>
        <v>0</v>
      </c>
      <c r="W59" s="470"/>
      <c r="X59" s="470"/>
      <c r="Y59" s="469">
        <f t="shared" ref="Y59" si="31">AA58*Y7*Y5*Y4+Y5*Y7*SUM(Z189:Z194,Z196:Z198,Z200:Z202)</f>
        <v>0</v>
      </c>
      <c r="Z59" s="470"/>
      <c r="AA59" s="470"/>
    </row>
    <row r="60" spans="1:27" ht="24" hidden="1" customHeight="1" outlineLevel="1" thickBot="1" x14ac:dyDescent="0.35">
      <c r="A60" s="177"/>
      <c r="B60" s="471" t="s">
        <v>605</v>
      </c>
      <c r="C60" s="472"/>
      <c r="D60" s="472"/>
      <c r="E60" s="472"/>
      <c r="F60" s="473"/>
      <c r="G60" s="477">
        <f>SUM(G59:AA59)</f>
        <v>0</v>
      </c>
      <c r="H60" s="478"/>
      <c r="I60" s="478"/>
      <c r="J60" s="478"/>
      <c r="K60" s="478"/>
      <c r="L60" s="478"/>
      <c r="M60" s="478"/>
      <c r="N60" s="478"/>
      <c r="O60" s="478"/>
      <c r="P60" s="478"/>
      <c r="Q60" s="478"/>
      <c r="R60" s="478"/>
      <c r="S60" s="478"/>
      <c r="T60" s="478"/>
      <c r="U60" s="478"/>
      <c r="V60" s="478"/>
      <c r="W60" s="478"/>
      <c r="X60" s="478"/>
      <c r="Y60" s="478"/>
      <c r="Z60" s="478"/>
      <c r="AA60" s="479"/>
    </row>
    <row r="61" spans="1:27" ht="15.75" hidden="1" customHeight="1" x14ac:dyDescent="0.3">
      <c r="A61" s="177"/>
      <c r="B61" s="14"/>
      <c r="C61" s="14"/>
      <c r="D61" s="15"/>
      <c r="E61" s="16"/>
      <c r="F61" s="16"/>
      <c r="G61" s="17"/>
      <c r="H61" s="17"/>
      <c r="I61" s="17"/>
      <c r="J61" s="17"/>
      <c r="K61" s="17"/>
      <c r="L61" s="17"/>
      <c r="M61" s="17"/>
      <c r="N61" s="17"/>
      <c r="O61" s="17"/>
      <c r="P61" s="17"/>
      <c r="Q61" s="17"/>
      <c r="R61" s="17"/>
      <c r="S61" s="17"/>
      <c r="T61" s="17"/>
      <c r="U61" s="17"/>
      <c r="V61" s="17"/>
      <c r="W61" s="17"/>
      <c r="X61" s="17"/>
      <c r="Y61" s="17"/>
      <c r="Z61" s="17"/>
      <c r="AA61" s="17"/>
    </row>
    <row r="62" spans="1:27" ht="18" hidden="1" customHeight="1" outlineLevel="1" x14ac:dyDescent="0.3">
      <c r="A62" s="177"/>
      <c r="B62" s="188" t="s">
        <v>668</v>
      </c>
      <c r="C62" s="510" t="s">
        <v>665</v>
      </c>
      <c r="D62" s="480"/>
      <c r="E62" s="480"/>
      <c r="F62" s="480"/>
      <c r="G62" s="480"/>
      <c r="H62" s="480"/>
      <c r="I62" s="480"/>
      <c r="J62" s="480"/>
      <c r="K62" s="480"/>
      <c r="L62" s="480"/>
      <c r="M62" s="480"/>
      <c r="N62" s="480"/>
      <c r="O62" s="480"/>
      <c r="P62" s="480"/>
      <c r="Q62" s="480"/>
      <c r="R62" s="480"/>
      <c r="S62" s="480"/>
      <c r="T62" s="480"/>
      <c r="U62" s="480"/>
      <c r="V62" s="480"/>
      <c r="W62" s="480"/>
      <c r="X62" s="480"/>
      <c r="Y62" s="480"/>
      <c r="Z62" s="480"/>
      <c r="AA62" s="480"/>
    </row>
    <row r="63" spans="1:27" ht="24.9" hidden="1" customHeight="1" outlineLevel="1" x14ac:dyDescent="0.3">
      <c r="A63" s="166"/>
      <c r="B63" s="179" t="s">
        <v>498</v>
      </c>
      <c r="C63" s="462" t="s">
        <v>499</v>
      </c>
      <c r="D63" s="462"/>
      <c r="E63" s="462"/>
      <c r="F63" s="40"/>
      <c r="G63" s="256"/>
      <c r="H63" s="76">
        <f t="shared" ref="H63:H75" si="32">IF($F63="X",I63,IF(G63="X",I63,0))</f>
        <v>0</v>
      </c>
      <c r="I63" s="74">
        <f>'Tabella-Z2'!H70</f>
        <v>0.23</v>
      </c>
      <c r="J63" s="251"/>
      <c r="K63" s="76">
        <f t="shared" ref="K63:K74" si="33">IF($F63="X",L63,IF(J63="X",L63,0))</f>
        <v>0</v>
      </c>
      <c r="L63" s="77">
        <f>'Tabella-Z2'!H70</f>
        <v>0.23</v>
      </c>
      <c r="M63" s="254"/>
      <c r="N63" s="75">
        <f t="shared" ref="N63:N75" si="34">IF($F63="X",O63,IF(M63="X",O63,0))</f>
        <v>0</v>
      </c>
      <c r="O63" s="74">
        <f>'Tabella-Z2'!I70</f>
        <v>0.18</v>
      </c>
      <c r="P63" s="251"/>
      <c r="Q63" s="76">
        <f t="shared" ref="Q63:Q74" si="35">IF($F63="X",R63,IF(P63="X",R63,0))</f>
        <v>0</v>
      </c>
      <c r="R63" s="76">
        <f>'Tabella-Z2'!I70</f>
        <v>0.18</v>
      </c>
      <c r="S63" s="260"/>
      <c r="T63" s="76">
        <f t="shared" ref="T63:T74" si="36">IF($F63="X",U63,IF(S63="X",U63,0))</f>
        <v>0</v>
      </c>
      <c r="U63" s="74">
        <f>IF(S6="",0,IF(VLOOKUP($S$6,'Tabella-Z1'!K33:M45,3)="A",'Tabella-Z2'!K70,'Tabella-Z2'!L70))</f>
        <v>0.16</v>
      </c>
      <c r="V63" s="260"/>
      <c r="W63" s="76">
        <f t="shared" ref="W63:W74" si="37">IF($F63="X",X63,IF(V63="X",X63,0))</f>
        <v>0</v>
      </c>
      <c r="X63" s="74">
        <f>IF(V6="",0,IF(VLOOKUP($V$6,'Tabella-Z1'!K33:M45,3)="A",'Tabella-Z2'!K70,'Tabella-Z2'!L70))</f>
        <v>0.16</v>
      </c>
      <c r="Y63" s="260"/>
      <c r="Z63" s="76">
        <f t="shared" ref="Z63:Z74" si="38">IF($F63="X",AA63,IF(Y63="X",AA63,0))</f>
        <v>0</v>
      </c>
      <c r="AA63" s="78">
        <f>IF(Y6="",0,IF(VLOOKUP($V$6,'Tabella-Z1'!K33:P45,3)="A",'Tabella-Z2'!K70,'Tabella-Z2'!L70))</f>
        <v>0.16</v>
      </c>
    </row>
    <row r="64" spans="1:27" ht="18" hidden="1" customHeight="1" outlineLevel="1" x14ac:dyDescent="0.3">
      <c r="A64" s="166"/>
      <c r="B64" s="179" t="s">
        <v>500</v>
      </c>
      <c r="C64" s="462" t="s">
        <v>501</v>
      </c>
      <c r="D64" s="462"/>
      <c r="E64" s="462"/>
      <c r="F64" s="40"/>
      <c r="G64" s="256"/>
      <c r="H64" s="76">
        <f t="shared" si="32"/>
        <v>0</v>
      </c>
      <c r="I64" s="74">
        <f>'Tabella-Z2'!H71</f>
        <v>0.04</v>
      </c>
      <c r="J64" s="251"/>
      <c r="K64" s="76">
        <f t="shared" si="33"/>
        <v>0</v>
      </c>
      <c r="L64" s="77">
        <f>'Tabella-Z2'!H71</f>
        <v>0.04</v>
      </c>
      <c r="M64" s="254"/>
      <c r="N64" s="75">
        <f t="shared" si="34"/>
        <v>0</v>
      </c>
      <c r="O64" s="74">
        <f>'Tabella-Z2'!I71</f>
        <v>0.04</v>
      </c>
      <c r="P64" s="251"/>
      <c r="Q64" s="76">
        <f t="shared" si="35"/>
        <v>0</v>
      </c>
      <c r="R64" s="76">
        <f>'Tabella-Z2'!I71</f>
        <v>0.04</v>
      </c>
      <c r="S64" s="260"/>
      <c r="T64" s="76">
        <f t="shared" si="36"/>
        <v>0</v>
      </c>
      <c r="U64" s="74">
        <f>'Tabella-Z2'!K71</f>
        <v>0.04</v>
      </c>
      <c r="V64" s="260"/>
      <c r="W64" s="76">
        <f t="shared" si="37"/>
        <v>0</v>
      </c>
      <c r="X64" s="74">
        <f>'Tabella-Z2'!K71</f>
        <v>0.04</v>
      </c>
      <c r="Y64" s="260"/>
      <c r="Z64" s="76">
        <f t="shared" si="38"/>
        <v>0</v>
      </c>
      <c r="AA64" s="78">
        <f>'Tabella-Z2'!K71</f>
        <v>0.04</v>
      </c>
    </row>
    <row r="65" spans="1:27" ht="18" hidden="1" customHeight="1" outlineLevel="1" x14ac:dyDescent="0.3">
      <c r="A65" s="166"/>
      <c r="B65" s="179" t="s">
        <v>502</v>
      </c>
      <c r="C65" s="462" t="s">
        <v>503</v>
      </c>
      <c r="D65" s="462"/>
      <c r="E65" s="462"/>
      <c r="F65" s="40"/>
      <c r="G65" s="256"/>
      <c r="H65" s="76">
        <f t="shared" si="32"/>
        <v>0</v>
      </c>
      <c r="I65" s="74">
        <f>'Tabella-Z2'!H72</f>
        <v>0.01</v>
      </c>
      <c r="J65" s="251"/>
      <c r="K65" s="76">
        <f t="shared" si="33"/>
        <v>0</v>
      </c>
      <c r="L65" s="77">
        <f>'Tabella-Z2'!H72</f>
        <v>0.01</v>
      </c>
      <c r="M65" s="254"/>
      <c r="N65" s="75">
        <f t="shared" si="34"/>
        <v>0</v>
      </c>
      <c r="O65" s="74">
        <f>'Tabella-Z2'!I72</f>
        <v>0.01</v>
      </c>
      <c r="P65" s="251"/>
      <c r="Q65" s="76">
        <f t="shared" si="35"/>
        <v>0</v>
      </c>
      <c r="R65" s="76">
        <f>'Tabella-Z2'!I72</f>
        <v>0.01</v>
      </c>
      <c r="S65" s="260"/>
      <c r="T65" s="76">
        <f t="shared" si="36"/>
        <v>0</v>
      </c>
      <c r="U65" s="74">
        <f>'Tabella-Z2'!K72</f>
        <v>0.01</v>
      </c>
      <c r="V65" s="260"/>
      <c r="W65" s="76">
        <f t="shared" si="37"/>
        <v>0</v>
      </c>
      <c r="X65" s="74">
        <f>'Tabella-Z2'!K72</f>
        <v>0.01</v>
      </c>
      <c r="Y65" s="260"/>
      <c r="Z65" s="76">
        <f t="shared" si="38"/>
        <v>0</v>
      </c>
      <c r="AA65" s="78">
        <f>'Tabella-Z2'!K72</f>
        <v>0.01</v>
      </c>
    </row>
    <row r="66" spans="1:27" ht="18" hidden="1" customHeight="1" outlineLevel="1" x14ac:dyDescent="0.3">
      <c r="A66" s="166"/>
      <c r="B66" s="179" t="s">
        <v>504</v>
      </c>
      <c r="C66" s="462" t="s">
        <v>505</v>
      </c>
      <c r="D66" s="462"/>
      <c r="E66" s="462"/>
      <c r="F66" s="40"/>
      <c r="G66" s="256"/>
      <c r="H66" s="76">
        <f t="shared" si="32"/>
        <v>0</v>
      </c>
      <c r="I66" s="74">
        <f>'Tabella-Z2'!H73</f>
        <v>0.04</v>
      </c>
      <c r="J66" s="251"/>
      <c r="K66" s="76">
        <f t="shared" si="33"/>
        <v>0</v>
      </c>
      <c r="L66" s="77">
        <f>'Tabella-Z2'!H73</f>
        <v>0.04</v>
      </c>
      <c r="M66" s="254"/>
      <c r="N66" s="75">
        <f t="shared" si="34"/>
        <v>0</v>
      </c>
      <c r="O66" s="74">
        <f>'Tabella-Z2'!I73</f>
        <v>0.04</v>
      </c>
      <c r="P66" s="251"/>
      <c r="Q66" s="76">
        <f t="shared" si="35"/>
        <v>0</v>
      </c>
      <c r="R66" s="76">
        <f>'Tabella-Z2'!I73</f>
        <v>0.04</v>
      </c>
      <c r="S66" s="260"/>
      <c r="T66" s="76">
        <f t="shared" si="36"/>
        <v>0</v>
      </c>
      <c r="U66" s="74">
        <f>'Tabella-Z2'!K73</f>
        <v>0.04</v>
      </c>
      <c r="V66" s="260"/>
      <c r="W66" s="76">
        <f t="shared" si="37"/>
        <v>0</v>
      </c>
      <c r="X66" s="74">
        <f>'Tabella-Z2'!K73</f>
        <v>0.04</v>
      </c>
      <c r="Y66" s="260"/>
      <c r="Z66" s="76">
        <f t="shared" si="38"/>
        <v>0</v>
      </c>
      <c r="AA66" s="78">
        <f>'Tabella-Z2'!K73</f>
        <v>0.04</v>
      </c>
    </row>
    <row r="67" spans="1:27" ht="18.75" hidden="1" customHeight="1" outlineLevel="1" x14ac:dyDescent="0.3">
      <c r="A67" s="166"/>
      <c r="B67" s="179" t="s">
        <v>506</v>
      </c>
      <c r="C67" s="462" t="s">
        <v>507</v>
      </c>
      <c r="D67" s="462"/>
      <c r="E67" s="462"/>
      <c r="F67" s="40"/>
      <c r="G67" s="256"/>
      <c r="H67" s="76">
        <f t="shared" si="32"/>
        <v>0</v>
      </c>
      <c r="I67" s="74">
        <f>'Tabella-Z2'!H74</f>
        <v>7.0000000000000007E-2</v>
      </c>
      <c r="J67" s="251"/>
      <c r="K67" s="76">
        <f t="shared" si="33"/>
        <v>0</v>
      </c>
      <c r="L67" s="77">
        <f>'Tabella-Z2'!H74</f>
        <v>7.0000000000000007E-2</v>
      </c>
      <c r="M67" s="254"/>
      <c r="N67" s="75">
        <f t="shared" si="34"/>
        <v>0</v>
      </c>
      <c r="O67" s="74">
        <f>'Tabella-Z2'!I74</f>
        <v>0.04</v>
      </c>
      <c r="P67" s="251"/>
      <c r="Q67" s="76">
        <f t="shared" si="35"/>
        <v>0</v>
      </c>
      <c r="R67" s="76">
        <f>'Tabella-Z2'!I74</f>
        <v>0.04</v>
      </c>
      <c r="S67" s="260"/>
      <c r="T67" s="76">
        <f t="shared" si="36"/>
        <v>0</v>
      </c>
      <c r="U67" s="74">
        <f>'Tabella-Z2'!K74</f>
        <v>7.0000000000000007E-2</v>
      </c>
      <c r="V67" s="260"/>
      <c r="W67" s="76">
        <f t="shared" si="37"/>
        <v>0</v>
      </c>
      <c r="X67" s="74">
        <f>'Tabella-Z2'!K74</f>
        <v>7.0000000000000007E-2</v>
      </c>
      <c r="Y67" s="260"/>
      <c r="Z67" s="76">
        <f t="shared" si="38"/>
        <v>0</v>
      </c>
      <c r="AA67" s="78">
        <f>'Tabella-Z2'!K74</f>
        <v>7.0000000000000007E-2</v>
      </c>
    </row>
    <row r="68" spans="1:27" ht="18.75" hidden="1" customHeight="1" outlineLevel="1" x14ac:dyDescent="0.3">
      <c r="A68" s="166"/>
      <c r="B68" s="179" t="s">
        <v>508</v>
      </c>
      <c r="C68" s="462" t="s">
        <v>484</v>
      </c>
      <c r="D68" s="462"/>
      <c r="E68" s="462"/>
      <c r="F68" s="40"/>
      <c r="G68" s="256"/>
      <c r="H68" s="76">
        <f t="shared" si="32"/>
        <v>0</v>
      </c>
      <c r="I68" s="74">
        <f>'Tabella-Z2'!H75</f>
        <v>0.03</v>
      </c>
      <c r="J68" s="251"/>
      <c r="K68" s="76">
        <f t="shared" si="33"/>
        <v>0</v>
      </c>
      <c r="L68" s="77">
        <f>'Tabella-Z2'!H75</f>
        <v>0.03</v>
      </c>
      <c r="M68" s="254"/>
      <c r="N68" s="75">
        <f t="shared" si="34"/>
        <v>0</v>
      </c>
      <c r="O68" s="74">
        <f>'Tabella-Z2'!I75</f>
        <v>0.03</v>
      </c>
      <c r="P68" s="251"/>
      <c r="Q68" s="76">
        <f t="shared" si="35"/>
        <v>0</v>
      </c>
      <c r="R68" s="76">
        <f>'Tabella-Z2'!I75</f>
        <v>0.03</v>
      </c>
      <c r="S68" s="260"/>
      <c r="T68" s="76">
        <f t="shared" si="36"/>
        <v>0</v>
      </c>
      <c r="U68" s="74">
        <f>'Tabella-Z2'!K75</f>
        <v>0.01</v>
      </c>
      <c r="V68" s="260"/>
      <c r="W68" s="76">
        <f t="shared" si="37"/>
        <v>0</v>
      </c>
      <c r="X68" s="74">
        <f>'Tabella-Z2'!K75</f>
        <v>0.01</v>
      </c>
      <c r="Y68" s="260"/>
      <c r="Z68" s="76">
        <f t="shared" si="38"/>
        <v>0</v>
      </c>
      <c r="AA68" s="78">
        <f>'Tabella-Z2'!K75</f>
        <v>0.01</v>
      </c>
    </row>
    <row r="69" spans="1:27" ht="18" hidden="1" customHeight="1" outlineLevel="1" x14ac:dyDescent="0.3">
      <c r="A69" s="166"/>
      <c r="B69" s="179" t="s">
        <v>509</v>
      </c>
      <c r="C69" s="462" t="s">
        <v>510</v>
      </c>
      <c r="D69" s="462"/>
      <c r="E69" s="462"/>
      <c r="F69" s="40"/>
      <c r="G69" s="256"/>
      <c r="H69" s="76">
        <f t="shared" si="32"/>
        <v>0</v>
      </c>
      <c r="I69" s="74">
        <f>'Tabella-Z2'!H76</f>
        <v>0.02</v>
      </c>
      <c r="J69" s="251"/>
      <c r="K69" s="76">
        <f t="shared" si="33"/>
        <v>0</v>
      </c>
      <c r="L69" s="77">
        <f>'Tabella-Z2'!H76</f>
        <v>0.02</v>
      </c>
      <c r="M69" s="254"/>
      <c r="N69" s="75">
        <f t="shared" si="34"/>
        <v>0</v>
      </c>
      <c r="O69" s="74">
        <f>'Tabella-Z2'!I76</f>
        <v>0.02</v>
      </c>
      <c r="P69" s="251"/>
      <c r="Q69" s="76">
        <f t="shared" si="35"/>
        <v>0</v>
      </c>
      <c r="R69" s="76">
        <f>'Tabella-Z2'!I76</f>
        <v>0.02</v>
      </c>
      <c r="S69" s="260"/>
      <c r="T69" s="76">
        <f t="shared" si="36"/>
        <v>0</v>
      </c>
      <c r="U69" s="74">
        <f>'Tabella-Z2'!K76</f>
        <v>0.02</v>
      </c>
      <c r="V69" s="260"/>
      <c r="W69" s="76">
        <f t="shared" si="37"/>
        <v>0</v>
      </c>
      <c r="X69" s="74">
        <f>'Tabella-Z2'!K76</f>
        <v>0.02</v>
      </c>
      <c r="Y69" s="260"/>
      <c r="Z69" s="76">
        <f t="shared" si="38"/>
        <v>0</v>
      </c>
      <c r="AA69" s="78">
        <f>'Tabella-Z2'!K76</f>
        <v>0.02</v>
      </c>
    </row>
    <row r="70" spans="1:27" ht="18" hidden="1" customHeight="1" outlineLevel="1" x14ac:dyDescent="0.3">
      <c r="A70" s="166"/>
      <c r="B70" s="179" t="s">
        <v>511</v>
      </c>
      <c r="C70" s="462" t="s">
        <v>319</v>
      </c>
      <c r="D70" s="476"/>
      <c r="E70" s="476"/>
      <c r="F70" s="40"/>
      <c r="G70" s="256"/>
      <c r="H70" s="76">
        <f t="shared" si="32"/>
        <v>0</v>
      </c>
      <c r="I70" s="74">
        <f>'Tabella-Z2'!H77</f>
        <v>7.0000000000000007E-2</v>
      </c>
      <c r="J70" s="251"/>
      <c r="K70" s="76">
        <f t="shared" si="33"/>
        <v>0</v>
      </c>
      <c r="L70" s="77">
        <f>'Tabella-Z2'!H77</f>
        <v>7.0000000000000007E-2</v>
      </c>
      <c r="M70" s="254"/>
      <c r="N70" s="75">
        <f t="shared" si="34"/>
        <v>0</v>
      </c>
      <c r="O70" s="74">
        <f>'Tabella-Z2'!I77</f>
        <v>7.0000000000000007E-2</v>
      </c>
      <c r="P70" s="251"/>
      <c r="Q70" s="76">
        <f t="shared" si="35"/>
        <v>0</v>
      </c>
      <c r="R70" s="76">
        <f>'Tabella-Z2'!I77</f>
        <v>7.0000000000000007E-2</v>
      </c>
      <c r="S70" s="260"/>
      <c r="T70" s="76">
        <f t="shared" si="36"/>
        <v>0</v>
      </c>
      <c r="U70" s="74">
        <f>'Tabella-Z2'!K77</f>
        <v>0.08</v>
      </c>
      <c r="V70" s="260"/>
      <c r="W70" s="76">
        <f t="shared" si="37"/>
        <v>0</v>
      </c>
      <c r="X70" s="74">
        <f>'Tabella-Z2'!K77</f>
        <v>0.08</v>
      </c>
      <c r="Y70" s="260"/>
      <c r="Z70" s="76">
        <f t="shared" si="38"/>
        <v>0</v>
      </c>
      <c r="AA70" s="78">
        <f>'Tabella-Z2'!K77</f>
        <v>0.08</v>
      </c>
    </row>
    <row r="71" spans="1:27" ht="18" hidden="1" customHeight="1" outlineLevel="1" x14ac:dyDescent="0.3">
      <c r="A71" s="166"/>
      <c r="B71" s="179" t="s">
        <v>512</v>
      </c>
      <c r="C71" s="462" t="s">
        <v>471</v>
      </c>
      <c r="D71" s="462"/>
      <c r="E71" s="462"/>
      <c r="F71" s="40"/>
      <c r="G71" s="256"/>
      <c r="H71" s="76">
        <f t="shared" si="32"/>
        <v>0</v>
      </c>
      <c r="I71" s="74">
        <f>'Tabella-Z2'!H78</f>
        <v>0.06</v>
      </c>
      <c r="J71" s="251"/>
      <c r="K71" s="76">
        <f t="shared" si="33"/>
        <v>0</v>
      </c>
      <c r="L71" s="77">
        <f>'Tabella-Z2'!H78</f>
        <v>0.06</v>
      </c>
      <c r="M71" s="254"/>
      <c r="N71" s="75">
        <f t="shared" si="34"/>
        <v>0</v>
      </c>
      <c r="O71" s="74">
        <f>'Tabella-Z2'!I78</f>
        <v>0.06</v>
      </c>
      <c r="P71" s="251"/>
      <c r="Q71" s="76">
        <f t="shared" si="35"/>
        <v>0</v>
      </c>
      <c r="R71" s="76">
        <f>'Tabella-Z2'!I78</f>
        <v>0.06</v>
      </c>
      <c r="S71" s="260"/>
      <c r="T71" s="76">
        <f t="shared" si="36"/>
        <v>0</v>
      </c>
      <c r="U71" s="74">
        <f>'Tabella-Z2'!K78</f>
        <v>0.06</v>
      </c>
      <c r="V71" s="260"/>
      <c r="W71" s="76">
        <f t="shared" si="37"/>
        <v>0</v>
      </c>
      <c r="X71" s="74">
        <f>'Tabella-Z2'!K78</f>
        <v>0.06</v>
      </c>
      <c r="Y71" s="260"/>
      <c r="Z71" s="76">
        <f t="shared" si="38"/>
        <v>0</v>
      </c>
      <c r="AA71" s="78">
        <f>'Tabella-Z2'!K78</f>
        <v>0.06</v>
      </c>
    </row>
    <row r="72" spans="1:27" ht="18" hidden="1" customHeight="1" outlineLevel="1" x14ac:dyDescent="0.3">
      <c r="A72" s="166"/>
      <c r="B72" s="179" t="s">
        <v>513</v>
      </c>
      <c r="C72" s="462" t="s">
        <v>473</v>
      </c>
      <c r="D72" s="462"/>
      <c r="E72" s="462"/>
      <c r="F72" s="40"/>
      <c r="G72" s="256"/>
      <c r="H72" s="76">
        <f t="shared" si="32"/>
        <v>0</v>
      </c>
      <c r="I72" s="74">
        <f>'Tabella-Z2'!H79</f>
        <v>0.03</v>
      </c>
      <c r="J72" s="251"/>
      <c r="K72" s="76">
        <f t="shared" si="33"/>
        <v>0</v>
      </c>
      <c r="L72" s="77">
        <f>'Tabella-Z2'!H79</f>
        <v>0.03</v>
      </c>
      <c r="M72" s="254"/>
      <c r="N72" s="75">
        <f t="shared" si="34"/>
        <v>0</v>
      </c>
      <c r="O72" s="74">
        <f>'Tabella-Z2'!I79</f>
        <v>0.03</v>
      </c>
      <c r="P72" s="251"/>
      <c r="Q72" s="76">
        <f t="shared" si="35"/>
        <v>0</v>
      </c>
      <c r="R72" s="76">
        <f>'Tabella-Z2'!I79</f>
        <v>0.03</v>
      </c>
      <c r="S72" s="260"/>
      <c r="T72" s="76">
        <f t="shared" si="36"/>
        <v>0</v>
      </c>
      <c r="U72" s="74">
        <f>'Tabella-Z2'!K79</f>
        <v>0.03</v>
      </c>
      <c r="V72" s="260"/>
      <c r="W72" s="76">
        <f t="shared" si="37"/>
        <v>0</v>
      </c>
      <c r="X72" s="74">
        <f>'Tabella-Z2'!K79</f>
        <v>0.03</v>
      </c>
      <c r="Y72" s="260"/>
      <c r="Z72" s="76">
        <f t="shared" si="38"/>
        <v>0</v>
      </c>
      <c r="AA72" s="78">
        <f>'Tabella-Z2'!K79</f>
        <v>0.03</v>
      </c>
    </row>
    <row r="73" spans="1:27" ht="18" hidden="1" customHeight="1" outlineLevel="1" x14ac:dyDescent="0.3">
      <c r="A73" s="166"/>
      <c r="B73" s="179" t="s">
        <v>514</v>
      </c>
      <c r="C73" s="462" t="s">
        <v>475</v>
      </c>
      <c r="D73" s="462"/>
      <c r="E73" s="462"/>
      <c r="F73" s="40"/>
      <c r="G73" s="256"/>
      <c r="H73" s="76">
        <f t="shared" si="32"/>
        <v>0</v>
      </c>
      <c r="I73" s="74">
        <f>'Tabella-Z2'!H80</f>
        <v>0.03</v>
      </c>
      <c r="J73" s="251"/>
      <c r="K73" s="76">
        <f t="shared" si="33"/>
        <v>0</v>
      </c>
      <c r="L73" s="77">
        <f>'Tabella-Z2'!H80</f>
        <v>0.03</v>
      </c>
      <c r="M73" s="254"/>
      <c r="N73" s="75">
        <f t="shared" si="34"/>
        <v>0</v>
      </c>
      <c r="O73" s="74">
        <f>'Tabella-Z2'!I80</f>
        <v>0.03</v>
      </c>
      <c r="P73" s="251"/>
      <c r="Q73" s="76">
        <f t="shared" si="35"/>
        <v>0</v>
      </c>
      <c r="R73" s="76">
        <f>'Tabella-Z2'!I80</f>
        <v>0.03</v>
      </c>
      <c r="S73" s="260"/>
      <c r="T73" s="76">
        <f t="shared" si="36"/>
        <v>0</v>
      </c>
      <c r="U73" s="74">
        <f>'Tabella-Z2'!K80</f>
        <v>0.03</v>
      </c>
      <c r="V73" s="260"/>
      <c r="W73" s="76">
        <f t="shared" si="37"/>
        <v>0</v>
      </c>
      <c r="X73" s="74">
        <f>'Tabella-Z2'!K80</f>
        <v>0.03</v>
      </c>
      <c r="Y73" s="260"/>
      <c r="Z73" s="76">
        <f t="shared" si="38"/>
        <v>0</v>
      </c>
      <c r="AA73" s="78">
        <f>'Tabella-Z2'!K80</f>
        <v>0.03</v>
      </c>
    </row>
    <row r="74" spans="1:27" ht="18" hidden="1" customHeight="1" outlineLevel="1" x14ac:dyDescent="0.3">
      <c r="A74" s="166"/>
      <c r="B74" s="179" t="s">
        <v>515</v>
      </c>
      <c r="C74" s="462" t="s">
        <v>477</v>
      </c>
      <c r="D74" s="462"/>
      <c r="E74" s="462"/>
      <c r="F74" s="40"/>
      <c r="G74" s="256"/>
      <c r="H74" s="76">
        <f t="shared" si="32"/>
        <v>0</v>
      </c>
      <c r="I74" s="74">
        <f>'Tabella-Z2'!H81</f>
        <v>0.03</v>
      </c>
      <c r="J74" s="251"/>
      <c r="K74" s="76">
        <f t="shared" si="33"/>
        <v>0</v>
      </c>
      <c r="L74" s="77">
        <f>'Tabella-Z2'!H81</f>
        <v>0.03</v>
      </c>
      <c r="M74" s="254"/>
      <c r="N74" s="75">
        <f t="shared" si="34"/>
        <v>0</v>
      </c>
      <c r="O74" s="74">
        <f>'Tabella-Z2'!I81</f>
        <v>0.03</v>
      </c>
      <c r="P74" s="251"/>
      <c r="Q74" s="76">
        <f t="shared" si="35"/>
        <v>0</v>
      </c>
      <c r="R74" s="76">
        <f>'Tabella-Z2'!I81</f>
        <v>0.03</v>
      </c>
      <c r="S74" s="260"/>
      <c r="T74" s="76">
        <f t="shared" si="36"/>
        <v>0</v>
      </c>
      <c r="U74" s="74">
        <f>'Tabella-Z2'!K81</f>
        <v>0.03</v>
      </c>
      <c r="V74" s="260"/>
      <c r="W74" s="76">
        <f t="shared" si="37"/>
        <v>0</v>
      </c>
      <c r="X74" s="74">
        <f>'Tabella-Z2'!K81</f>
        <v>0.03</v>
      </c>
      <c r="Y74" s="260"/>
      <c r="Z74" s="76">
        <f t="shared" si="38"/>
        <v>0</v>
      </c>
      <c r="AA74" s="78">
        <f>'Tabella-Z2'!K81</f>
        <v>0.03</v>
      </c>
    </row>
    <row r="75" spans="1:27" ht="18" hidden="1" customHeight="1" outlineLevel="1" x14ac:dyDescent="0.3">
      <c r="A75" s="166"/>
      <c r="B75" s="488" t="s">
        <v>516</v>
      </c>
      <c r="C75" s="468" t="s">
        <v>325</v>
      </c>
      <c r="D75" s="180" t="s">
        <v>439</v>
      </c>
      <c r="E75" s="189">
        <v>250000</v>
      </c>
      <c r="F75" s="491"/>
      <c r="G75" s="511"/>
      <c r="H75" s="41">
        <f t="shared" si="32"/>
        <v>0</v>
      </c>
      <c r="I75" s="56">
        <f>'Tabella-Z2'!H82</f>
        <v>6.4000000000000001E-2</v>
      </c>
      <c r="J75" s="500"/>
      <c r="K75" s="41">
        <f>IF($F75="X",L75,IF(J75="X",L75,0))</f>
        <v>0</v>
      </c>
      <c r="L75" s="42">
        <f>'Tabella-Z2'!H82</f>
        <v>6.4000000000000001E-2</v>
      </c>
      <c r="M75" s="497"/>
      <c r="N75" s="52">
        <f t="shared" si="34"/>
        <v>0</v>
      </c>
      <c r="O75" s="56">
        <f>IF(M6="",0,IF(VLOOKUP($M$6,'Tabella-Z1'!$K$27:$M$32,3)=13,'Tabella-Z2'!I82,'Tabella-Z2'!J82))</f>
        <v>6.4000000000000001E-2</v>
      </c>
      <c r="P75" s="500"/>
      <c r="Q75" s="41">
        <f>IF($F75="X",R75,IF(P75="X",R75,0))</f>
        <v>0</v>
      </c>
      <c r="R75" s="41">
        <f>IF(P6="",0,IF(VLOOKUP($M$6,'Tabella-Z1'!$K$27:$M$32,3)=13,'Tabella-Z2'!I82,'Tabella-Z2'!J82))</f>
        <v>6.4000000000000001E-2</v>
      </c>
      <c r="S75" s="523"/>
      <c r="T75" s="41">
        <f>IF($F75="X",U75,IF(S75="X",U75,0))</f>
        <v>0</v>
      </c>
      <c r="U75" s="56">
        <f>'Tabella-Z2'!K82</f>
        <v>6.4000000000000001E-2</v>
      </c>
      <c r="V75" s="523"/>
      <c r="W75" s="41">
        <f>IF($F75="X",X75,IF(V75="X",X75,0))</f>
        <v>0</v>
      </c>
      <c r="X75" s="56">
        <f>'Tabella-Z2'!K82</f>
        <v>6.4000000000000001E-2</v>
      </c>
      <c r="Y75" s="523"/>
      <c r="Z75" s="41">
        <f>IF($F75="X",AA75,IF(Y75="X",AA75,0))</f>
        <v>0</v>
      </c>
      <c r="AA75" s="43">
        <f>'Tabella-Z2'!K82</f>
        <v>6.4000000000000001E-2</v>
      </c>
    </row>
    <row r="76" spans="1:27" ht="18" hidden="1" customHeight="1" outlineLevel="1" x14ac:dyDescent="0.3">
      <c r="A76" s="166"/>
      <c r="B76" s="489"/>
      <c r="C76" s="490"/>
      <c r="D76" s="183" t="s">
        <v>440</v>
      </c>
      <c r="E76" s="190">
        <v>500000</v>
      </c>
      <c r="F76" s="492"/>
      <c r="G76" s="512"/>
      <c r="H76" s="61">
        <f>IF(AND($F$75="X",$G$4&gt;E75),I76,IF(AND($G$75="X",$G$4&gt;E75),I76,0))</f>
        <v>0</v>
      </c>
      <c r="I76" s="59">
        <f>'Tabella-Z2'!H83</f>
        <v>1.9E-2</v>
      </c>
      <c r="J76" s="501"/>
      <c r="K76" s="61">
        <f>IF(AND($F$75="X",$J$4&gt;E75),L76,IF(AND($G$75="X",$J$4&gt;E75),L76,0))</f>
        <v>0</v>
      </c>
      <c r="L76" s="62">
        <f>'Tabella-Z2'!H83</f>
        <v>1.9E-2</v>
      </c>
      <c r="M76" s="498"/>
      <c r="N76" s="60">
        <f>IF(AND($F$75="X",$M$4&gt;E75),O76,IF(AND($M$75="X",$M$4&gt;E75),O76,0))</f>
        <v>0</v>
      </c>
      <c r="O76" s="59">
        <f>IF(M6="",0,IF(VLOOKUP($M$6,'Tabella-Z1'!$K$27:$M$32,3)=13,'Tabella-Z2'!I83,'Tabella-Z2'!J83))</f>
        <v>1.9E-2</v>
      </c>
      <c r="P76" s="501"/>
      <c r="Q76" s="61">
        <f>IF(AND($F$75="X",$P$4&gt;E75),R76,IF(AND($M$75="X",$P$4&gt;E75),R76,0))</f>
        <v>0</v>
      </c>
      <c r="R76" s="61">
        <f>IF(P6="",0,IF(VLOOKUP($M$6,'Tabella-Z1'!$K$27:$M$32,3)=13,'Tabella-Z2'!I83,'Tabella-Z2'!J83))</f>
        <v>1.9E-2</v>
      </c>
      <c r="S76" s="524"/>
      <c r="T76" s="61">
        <f>IF(AND($F$75="X",$S$4&gt;E75),U76,IF(AND($S$75="X",$S$4&gt;E75),U76,0))</f>
        <v>0</v>
      </c>
      <c r="U76" s="59">
        <f>'Tabella-Z2'!K83</f>
        <v>1.9E-2</v>
      </c>
      <c r="V76" s="524"/>
      <c r="W76" s="61">
        <f>IF(AND($F$75="X",$V$4&gt;E75),X76,IF(AND($V$75="X",$V$4&gt;E75),X76,0))</f>
        <v>0</v>
      </c>
      <c r="X76" s="59">
        <f>'Tabella-Z2'!K83</f>
        <v>1.9E-2</v>
      </c>
      <c r="Y76" s="524"/>
      <c r="Z76" s="61">
        <f>IF(AND($F$75="X",$Y$4&gt;E75),AA76,IF(AND($V$75="X",$Y$4&gt;E75),AA76,0))</f>
        <v>0</v>
      </c>
      <c r="AA76" s="63">
        <f>'Tabella-Z2'!K83</f>
        <v>1.9E-2</v>
      </c>
    </row>
    <row r="77" spans="1:27" ht="18" hidden="1" customHeight="1" outlineLevel="1" x14ac:dyDescent="0.3">
      <c r="A77" s="166"/>
      <c r="B77" s="489"/>
      <c r="C77" s="490"/>
      <c r="D77" s="183" t="s">
        <v>440</v>
      </c>
      <c r="E77" s="190">
        <v>1000000</v>
      </c>
      <c r="F77" s="492"/>
      <c r="G77" s="512"/>
      <c r="H77" s="61">
        <f>IF(AND($F$75="X",$G$4&gt;E76),I77,IF(AND($G$75="X",$G$4&gt;E76),I77,0))</f>
        <v>0</v>
      </c>
      <c r="I77" s="59">
        <f>'Tabella-Z2'!H84</f>
        <v>2.1000000000000001E-2</v>
      </c>
      <c r="J77" s="501"/>
      <c r="K77" s="61">
        <f>IF(AND($F$75="X",$J$4&gt;E76),L77,IF(AND($G$75="X",$J$4&gt;E76),L77,0))</f>
        <v>0</v>
      </c>
      <c r="L77" s="62">
        <f>'Tabella-Z2'!H84</f>
        <v>2.1000000000000001E-2</v>
      </c>
      <c r="M77" s="498"/>
      <c r="N77" s="60">
        <f>IF(AND($F$75="X",$M$4&gt;E76),O77,IF(AND($M$75="X",$M$4&gt;E76),O77,0))</f>
        <v>0</v>
      </c>
      <c r="O77" s="59">
        <f>IF(M6="",0,IF(VLOOKUP($M$6,'Tabella-Z1'!$K$27:$M$32,3)=13,'Tabella-Z2'!I84,'Tabella-Z2'!J84))</f>
        <v>2.1000000000000001E-2</v>
      </c>
      <c r="P77" s="501"/>
      <c r="Q77" s="61">
        <f>IF(AND($F$75="X",$P$4&gt;E76),R77,IF(AND($M$75="X",$P$4&gt;E76),R77,0))</f>
        <v>0</v>
      </c>
      <c r="R77" s="61">
        <f>IF(P6="",0,IF(VLOOKUP($M$6,'Tabella-Z1'!$K$27:$M$32,3)=13,'Tabella-Z2'!I84,'Tabella-Z2'!J84))</f>
        <v>2.1000000000000001E-2</v>
      </c>
      <c r="S77" s="524"/>
      <c r="T77" s="61">
        <f>IF(AND($F$75="X",$S$4&gt;E76),U77,IF(AND($S$75="X",$S$4&gt;E76),U77,0))</f>
        <v>0</v>
      </c>
      <c r="U77" s="59">
        <f>'Tabella-Z2'!K84</f>
        <v>2.1000000000000001E-2</v>
      </c>
      <c r="V77" s="524"/>
      <c r="W77" s="61">
        <f>IF(AND($F$75="X",$V$4&gt;E76),X77,IF(AND($V$75="X",$V$4&gt;E76),X77,0))</f>
        <v>0</v>
      </c>
      <c r="X77" s="59">
        <f>'Tabella-Z2'!K84</f>
        <v>2.1000000000000001E-2</v>
      </c>
      <c r="Y77" s="524"/>
      <c r="Z77" s="61">
        <f>IF(AND($F$75="X",$Y$4&gt;E76),AA77,IF(AND($V$75="X",$Y$4&gt;E76),AA77,0))</f>
        <v>0</v>
      </c>
      <c r="AA77" s="63">
        <f>'Tabella-Z2'!K84</f>
        <v>2.1000000000000001E-2</v>
      </c>
    </row>
    <row r="78" spans="1:27" ht="18" hidden="1" customHeight="1" outlineLevel="1" x14ac:dyDescent="0.3">
      <c r="A78" s="166"/>
      <c r="B78" s="489"/>
      <c r="C78" s="490"/>
      <c r="D78" s="183" t="s">
        <v>440</v>
      </c>
      <c r="E78" s="190">
        <v>2500000</v>
      </c>
      <c r="F78" s="492"/>
      <c r="G78" s="512"/>
      <c r="H78" s="61">
        <f>IF(AND($F$75="X",$G$4&gt;E77),I78,IF(AND($G$75="X",$G$4&gt;E77),I78,0))</f>
        <v>0</v>
      </c>
      <c r="I78" s="59">
        <f>'Tabella-Z2'!H85</f>
        <v>2.9000000000000001E-2</v>
      </c>
      <c r="J78" s="501"/>
      <c r="K78" s="61">
        <f>IF(AND($F$75="X",$J$4&gt;E77),L78,IF(AND($G$75="X",$J$4&gt;E77),L78,0))</f>
        <v>0</v>
      </c>
      <c r="L78" s="62">
        <f>'Tabella-Z2'!H85</f>
        <v>2.9000000000000001E-2</v>
      </c>
      <c r="M78" s="498"/>
      <c r="N78" s="60">
        <f>IF(AND($F$75="X",$M$4&gt;E77),O78,IF(AND($M$75="X",$M$4&gt;E77),O78,0))</f>
        <v>0</v>
      </c>
      <c r="O78" s="59">
        <f>IF(M6="",0,IF(VLOOKUP($M$6,'Tabella-Z1'!$K$27:$M$32,3)=13,'Tabella-Z2'!I85,'Tabella-Z2'!J85))</f>
        <v>2.9000000000000001E-2</v>
      </c>
      <c r="P78" s="501"/>
      <c r="Q78" s="61">
        <f>IF(AND($F$75="X",$P$4&gt;E77),R78,IF(AND($M$75="X",$P$4&gt;E77),R78,0))</f>
        <v>0</v>
      </c>
      <c r="R78" s="61">
        <f>IF(P6="",0,IF(VLOOKUP($M$6,'Tabella-Z1'!$K$27:$M$32,3)=13,'Tabella-Z2'!I85,'Tabella-Z2'!J85))</f>
        <v>2.9000000000000001E-2</v>
      </c>
      <c r="S78" s="524"/>
      <c r="T78" s="61">
        <f>IF(AND($F$75="X",$S$4&gt;E77),U78,IF(AND($S$75="X",$S$4&gt;E77),U78,0))</f>
        <v>0</v>
      </c>
      <c r="U78" s="59">
        <f>'Tabella-Z2'!K85</f>
        <v>2.9000000000000001E-2</v>
      </c>
      <c r="V78" s="524"/>
      <c r="W78" s="61">
        <f>IF(AND($F$75="X",$V$4&gt;E77),X78,IF(AND($V$75="X",$V$4&gt;E77),X78,0))</f>
        <v>0</v>
      </c>
      <c r="X78" s="59">
        <f>'Tabella-Z2'!K85</f>
        <v>2.9000000000000001E-2</v>
      </c>
      <c r="Y78" s="524"/>
      <c r="Z78" s="61">
        <f>IF(AND($F$75="X",$Y$4&gt;E77),AA78,IF(AND($V$75="X",$Y$4&gt;E77),AA78,0))</f>
        <v>0</v>
      </c>
      <c r="AA78" s="63">
        <f>'Tabella-Z2'!K85</f>
        <v>2.9000000000000001E-2</v>
      </c>
    </row>
    <row r="79" spans="1:27" ht="18" hidden="1" customHeight="1" outlineLevel="1" x14ac:dyDescent="0.3">
      <c r="A79" s="166"/>
      <c r="B79" s="489"/>
      <c r="C79" s="490"/>
      <c r="D79" s="183" t="s">
        <v>440</v>
      </c>
      <c r="E79" s="190">
        <v>10000000</v>
      </c>
      <c r="F79" s="492"/>
      <c r="G79" s="512"/>
      <c r="H79" s="61">
        <f>IF(AND($F$75="X",$G$4&gt;E78),I79,IF(AND($G$75="X",$G$4&gt;E78),I79,0))</f>
        <v>0</v>
      </c>
      <c r="I79" s="59">
        <f>'Tabella-Z2'!H86</f>
        <v>3.7999999999999999E-2</v>
      </c>
      <c r="J79" s="501"/>
      <c r="K79" s="61">
        <f>IF(AND($F$75="X",$J$4&gt;E78),L79,IF(AND($G$75="X",$J$4&gt;E78),L79,0))</f>
        <v>0</v>
      </c>
      <c r="L79" s="62">
        <f>'Tabella-Z2'!H86</f>
        <v>3.7999999999999999E-2</v>
      </c>
      <c r="M79" s="498"/>
      <c r="N79" s="60">
        <f>IF(AND($F$75="X",$M$4&gt;E78),O79,IF(AND($M$75="X",$M$4&gt;E78),O79,0))</f>
        <v>0</v>
      </c>
      <c r="O79" s="59">
        <f>IF(M6="",0,IF(VLOOKUP($M$6,'Tabella-Z1'!$K$27:$M$32,3)=13,'Tabella-Z2'!I86,'Tabella-Z2'!J86))</f>
        <v>3.7999999999999999E-2</v>
      </c>
      <c r="P79" s="501"/>
      <c r="Q79" s="61">
        <f>IF(AND($F$75="X",$P$4&gt;E78),R79,IF(AND($M$75="X",$P$4&gt;E78),R79,0))</f>
        <v>0</v>
      </c>
      <c r="R79" s="61">
        <f>IF(P6="",0,IF(VLOOKUP($M$6,'Tabella-Z1'!$K$27:$M$32,3)=13,'Tabella-Z2'!I86,'Tabella-Z2'!J86))</f>
        <v>3.7999999999999999E-2</v>
      </c>
      <c r="S79" s="524"/>
      <c r="T79" s="61">
        <f>IF(AND($F$75="X",$S$4&gt;E78),U79,IF(AND($S$75="X",$S$4&gt;E78),U79,0))</f>
        <v>0</v>
      </c>
      <c r="U79" s="59">
        <f>'Tabella-Z2'!K86</f>
        <v>3.7999999999999999E-2</v>
      </c>
      <c r="V79" s="524"/>
      <c r="W79" s="61">
        <f>IF(AND($F$75="X",$V$4&gt;E78),X79,IF(AND($V$75="X",$V$4&gt;E78),X79,0))</f>
        <v>0</v>
      </c>
      <c r="X79" s="59">
        <f>'Tabella-Z2'!K86</f>
        <v>3.7999999999999999E-2</v>
      </c>
      <c r="Y79" s="524"/>
      <c r="Z79" s="61">
        <f>IF(AND($F$75="X",$Y$4&gt;E78),AA79,IF(AND($V$75="X",$Y$4&gt;E78),AA79,0))</f>
        <v>0</v>
      </c>
      <c r="AA79" s="63">
        <f>'Tabella-Z2'!K86</f>
        <v>3.7999999999999999E-2</v>
      </c>
    </row>
    <row r="80" spans="1:27" ht="18" hidden="1" customHeight="1" outlineLevel="1" x14ac:dyDescent="0.3">
      <c r="A80" s="166"/>
      <c r="B80" s="489"/>
      <c r="C80" s="490"/>
      <c r="D80" s="185" t="s">
        <v>441</v>
      </c>
      <c r="E80" s="191"/>
      <c r="F80" s="493"/>
      <c r="G80" s="513"/>
      <c r="H80" s="44">
        <f>IF(AND($F$75="X",$G$4&gt;E79),I80,IF(AND($G$75="X",$G$4&gt;E79),I80,0))</f>
        <v>0</v>
      </c>
      <c r="I80" s="57">
        <f>'Tabella-Z2'!H87</f>
        <v>2.8000000000000001E-2</v>
      </c>
      <c r="J80" s="502"/>
      <c r="K80" s="44">
        <f>IF(AND($F$75="X",$J$4&gt;E79),L80,IF(AND($G$75="X",$J$4&gt;E79),L80,0))</f>
        <v>0</v>
      </c>
      <c r="L80" s="45">
        <f>'Tabella-Z2'!H87</f>
        <v>2.8000000000000001E-2</v>
      </c>
      <c r="M80" s="499"/>
      <c r="N80" s="53">
        <f>IF(AND($F$75="X",$M$4&gt;E79),O80,IF(AND($M$75="X",$M$4&gt;E79),O80,0))</f>
        <v>0</v>
      </c>
      <c r="O80" s="57">
        <f>IF(M6="",0,IF(VLOOKUP($M$6,'Tabella-Z1'!$K$27:$M$32,3)=13,'Tabella-Z2'!I87,'Tabella-Z2'!J87))</f>
        <v>2.8000000000000001E-2</v>
      </c>
      <c r="P80" s="502"/>
      <c r="Q80" s="44">
        <f>IF(AND($F$75="X",$P$4&gt;E79),R80,IF(AND($M$75="X",$P$4&gt;E79),R80,0))</f>
        <v>0</v>
      </c>
      <c r="R80" s="44">
        <f>IF(P6="",0,IF(VLOOKUP($M$6,'Tabella-Z1'!$K$27:$M$32,3)=13,'Tabella-Z2'!I87,'Tabella-Z2'!J87))</f>
        <v>2.8000000000000001E-2</v>
      </c>
      <c r="S80" s="525"/>
      <c r="T80" s="44">
        <f>IF(AND($F$75="X",$S$4&gt;E79),U80,IF(AND($S$75="X",$S$4&gt;E79),U80,0))</f>
        <v>0</v>
      </c>
      <c r="U80" s="57">
        <f>'Tabella-Z2'!K87</f>
        <v>2.8000000000000001E-2</v>
      </c>
      <c r="V80" s="525"/>
      <c r="W80" s="44">
        <f>IF(AND($F$75="X",$V$4&gt;E79),X80,IF(AND($V$75="X",$V$4&gt;E79),X80,0))</f>
        <v>0</v>
      </c>
      <c r="X80" s="57">
        <f>'Tabella-Z2'!K87</f>
        <v>2.8000000000000001E-2</v>
      </c>
      <c r="Y80" s="525"/>
      <c r="Z80" s="44">
        <f>IF(AND($F$75="X",$Y$4&gt;E79),AA80,IF(AND($V$75="X",$Y$4&gt;E79),AA80,0))</f>
        <v>0</v>
      </c>
      <c r="AA80" s="46">
        <f>'Tabella-Z2'!K87</f>
        <v>2.8000000000000001E-2</v>
      </c>
    </row>
    <row r="81" spans="1:27" ht="18" hidden="1" customHeight="1" outlineLevel="1" x14ac:dyDescent="0.3">
      <c r="A81" s="166"/>
      <c r="B81" s="179" t="s">
        <v>517</v>
      </c>
      <c r="C81" s="462" t="s">
        <v>518</v>
      </c>
      <c r="D81" s="462"/>
      <c r="E81" s="462"/>
      <c r="F81" s="40"/>
      <c r="G81" s="514" t="s">
        <v>1</v>
      </c>
      <c r="H81" s="515"/>
      <c r="I81" s="516"/>
      <c r="J81" s="517" t="s">
        <v>1</v>
      </c>
      <c r="K81" s="515"/>
      <c r="L81" s="518"/>
      <c r="M81" s="254"/>
      <c r="N81" s="75">
        <f t="shared" ref="N81:N98" si="39">IF($F81="X",O81,IF(M81="X",O81,0))</f>
        <v>0</v>
      </c>
      <c r="O81" s="74">
        <f>'Tabella-Z2'!I88</f>
        <v>0.09</v>
      </c>
      <c r="P81" s="251"/>
      <c r="Q81" s="75">
        <f t="shared" ref="Q81:Q91" si="40">IF($F81="X",R81,IF(P81="X",R81,0))</f>
        <v>0</v>
      </c>
      <c r="R81" s="76">
        <f>'Tabella-Z2'!I88</f>
        <v>0.09</v>
      </c>
      <c r="S81" s="519" t="s">
        <v>1</v>
      </c>
      <c r="T81" s="520"/>
      <c r="U81" s="521"/>
      <c r="V81" s="519" t="s">
        <v>1</v>
      </c>
      <c r="W81" s="520"/>
      <c r="X81" s="521"/>
      <c r="Y81" s="519" t="s">
        <v>1</v>
      </c>
      <c r="Z81" s="520"/>
      <c r="AA81" s="522"/>
    </row>
    <row r="82" spans="1:27" ht="18" hidden="1" customHeight="1" outlineLevel="1" x14ac:dyDescent="0.3">
      <c r="A82" s="166"/>
      <c r="B82" s="179" t="s">
        <v>519</v>
      </c>
      <c r="C82" s="462" t="s">
        <v>520</v>
      </c>
      <c r="D82" s="462"/>
      <c r="E82" s="462"/>
      <c r="F82" s="40"/>
      <c r="G82" s="514" t="s">
        <v>1</v>
      </c>
      <c r="H82" s="515"/>
      <c r="I82" s="516"/>
      <c r="J82" s="517" t="s">
        <v>1</v>
      </c>
      <c r="K82" s="515"/>
      <c r="L82" s="518"/>
      <c r="M82" s="254"/>
      <c r="N82" s="75">
        <f t="shared" si="39"/>
        <v>0</v>
      </c>
      <c r="O82" s="74">
        <f>'Tabella-Z2'!I89</f>
        <v>0.12</v>
      </c>
      <c r="P82" s="251"/>
      <c r="Q82" s="75">
        <f t="shared" si="40"/>
        <v>0</v>
      </c>
      <c r="R82" s="76">
        <f>'Tabella-Z2'!I89</f>
        <v>0.12</v>
      </c>
      <c r="S82" s="519" t="s">
        <v>1</v>
      </c>
      <c r="T82" s="520"/>
      <c r="U82" s="521"/>
      <c r="V82" s="519" t="s">
        <v>1</v>
      </c>
      <c r="W82" s="520"/>
      <c r="X82" s="521"/>
      <c r="Y82" s="519" t="s">
        <v>1</v>
      </c>
      <c r="Z82" s="520"/>
      <c r="AA82" s="522"/>
    </row>
    <row r="83" spans="1:27" ht="18" hidden="1" customHeight="1" outlineLevel="1" x14ac:dyDescent="0.3">
      <c r="A83" s="166"/>
      <c r="B83" s="179" t="s">
        <v>521</v>
      </c>
      <c r="C83" s="462" t="s">
        <v>522</v>
      </c>
      <c r="D83" s="462"/>
      <c r="E83" s="462"/>
      <c r="F83" s="40"/>
      <c r="G83" s="514" t="s">
        <v>1</v>
      </c>
      <c r="H83" s="515"/>
      <c r="I83" s="516"/>
      <c r="J83" s="517" t="s">
        <v>1</v>
      </c>
      <c r="K83" s="515"/>
      <c r="L83" s="518"/>
      <c r="M83" s="254"/>
      <c r="N83" s="75">
        <f t="shared" si="39"/>
        <v>0</v>
      </c>
      <c r="O83" s="74">
        <f>'Tabella-Z2'!I90</f>
        <v>0.18</v>
      </c>
      <c r="P83" s="251"/>
      <c r="Q83" s="75">
        <f t="shared" si="40"/>
        <v>0</v>
      </c>
      <c r="R83" s="76">
        <f>'Tabella-Z2'!I90</f>
        <v>0.18</v>
      </c>
      <c r="S83" s="519" t="s">
        <v>1</v>
      </c>
      <c r="T83" s="520"/>
      <c r="U83" s="521"/>
      <c r="V83" s="519" t="s">
        <v>1</v>
      </c>
      <c r="W83" s="520"/>
      <c r="X83" s="521"/>
      <c r="Y83" s="519" t="s">
        <v>1</v>
      </c>
      <c r="Z83" s="520"/>
      <c r="AA83" s="522"/>
    </row>
    <row r="84" spans="1:27" ht="18" hidden="1" customHeight="1" outlineLevel="1" x14ac:dyDescent="0.3">
      <c r="A84" s="166"/>
      <c r="B84" s="179" t="s">
        <v>523</v>
      </c>
      <c r="C84" s="462" t="s">
        <v>482</v>
      </c>
      <c r="D84" s="462"/>
      <c r="E84" s="462"/>
      <c r="F84" s="40"/>
      <c r="G84" s="256"/>
      <c r="H84" s="76">
        <f t="shared" ref="H84:H91" si="41">IF($F84="X",I84,IF(G84="X",I84,0))</f>
        <v>0</v>
      </c>
      <c r="I84" s="74">
        <f>'Tabella-Z2'!H91</f>
        <v>0.05</v>
      </c>
      <c r="J84" s="251"/>
      <c r="K84" s="76">
        <f t="shared" ref="K84:K91" si="42">IF($F84="X",L84,IF(J84="X",L84,0))</f>
        <v>0</v>
      </c>
      <c r="L84" s="77">
        <f>'Tabella-Z2'!H91</f>
        <v>0.05</v>
      </c>
      <c r="M84" s="254"/>
      <c r="N84" s="75">
        <f t="shared" si="39"/>
        <v>0</v>
      </c>
      <c r="O84" s="74">
        <f>'Tabella-Z2'!I91</f>
        <v>0.05</v>
      </c>
      <c r="P84" s="251"/>
      <c r="Q84" s="75">
        <f t="shared" si="40"/>
        <v>0</v>
      </c>
      <c r="R84" s="76">
        <f>'Tabella-Z2'!I91</f>
        <v>0.05</v>
      </c>
      <c r="S84" s="260"/>
      <c r="T84" s="76">
        <f t="shared" ref="T84:T98" si="43">IF($F84="X",U84,IF(S84="X",U84,0))</f>
        <v>0</v>
      </c>
      <c r="U84" s="74">
        <f>'Tabella-Z2'!K91</f>
        <v>0.05</v>
      </c>
      <c r="V84" s="260"/>
      <c r="W84" s="76">
        <f t="shared" ref="W84:W98" si="44">IF($F84="X",X84,IF(V84="X",X84,0))</f>
        <v>0</v>
      </c>
      <c r="X84" s="74">
        <f>'Tabella-Z2'!K91</f>
        <v>0.05</v>
      </c>
      <c r="Y84" s="260"/>
      <c r="Z84" s="76">
        <f t="shared" ref="Z84:Z90" si="45">IF($F84="X",AA84,IF(Y84="X",AA84,0))</f>
        <v>0</v>
      </c>
      <c r="AA84" s="78">
        <f>'Tabella-Z2'!K91</f>
        <v>0.05</v>
      </c>
    </row>
    <row r="85" spans="1:27" ht="18" hidden="1" customHeight="1" outlineLevel="1" x14ac:dyDescent="0.3">
      <c r="A85" s="166"/>
      <c r="B85" s="179" t="s">
        <v>524</v>
      </c>
      <c r="C85" s="462" t="s">
        <v>525</v>
      </c>
      <c r="D85" s="462"/>
      <c r="E85" s="462"/>
      <c r="F85" s="40"/>
      <c r="G85" s="256"/>
      <c r="H85" s="76">
        <f t="shared" si="41"/>
        <v>0</v>
      </c>
      <c r="I85" s="74">
        <f>'Tabella-Z2'!H92</f>
        <v>0.06</v>
      </c>
      <c r="J85" s="251"/>
      <c r="K85" s="76">
        <f t="shared" si="42"/>
        <v>0</v>
      </c>
      <c r="L85" s="77">
        <f>'Tabella-Z2'!H92</f>
        <v>0.06</v>
      </c>
      <c r="M85" s="254"/>
      <c r="N85" s="75">
        <f t="shared" si="39"/>
        <v>0</v>
      </c>
      <c r="O85" s="74">
        <f>'Tabella-Z2'!I92</f>
        <v>0.06</v>
      </c>
      <c r="P85" s="251"/>
      <c r="Q85" s="76">
        <f t="shared" si="40"/>
        <v>0</v>
      </c>
      <c r="R85" s="76">
        <f>'Tabella-Z2'!I92</f>
        <v>0.06</v>
      </c>
      <c r="S85" s="260"/>
      <c r="T85" s="76">
        <f t="shared" si="43"/>
        <v>0</v>
      </c>
      <c r="U85" s="74">
        <f>'Tabella-Z2'!K92</f>
        <v>0.06</v>
      </c>
      <c r="V85" s="260"/>
      <c r="W85" s="76">
        <f t="shared" si="44"/>
        <v>0</v>
      </c>
      <c r="X85" s="74">
        <f>'Tabella-Z2'!K92</f>
        <v>0.06</v>
      </c>
      <c r="Y85" s="260"/>
      <c r="Z85" s="76">
        <f t="shared" si="45"/>
        <v>0</v>
      </c>
      <c r="AA85" s="78">
        <f>'Tabella-Z2'!K92</f>
        <v>0.06</v>
      </c>
    </row>
    <row r="86" spans="1:27" ht="18" hidden="1" customHeight="1" outlineLevel="1" x14ac:dyDescent="0.3">
      <c r="A86" s="166"/>
      <c r="B86" s="179" t="s">
        <v>526</v>
      </c>
      <c r="C86" s="462" t="s">
        <v>527</v>
      </c>
      <c r="D86" s="462"/>
      <c r="E86" s="462"/>
      <c r="F86" s="40"/>
      <c r="G86" s="256"/>
      <c r="H86" s="76">
        <f t="shared" si="41"/>
        <v>0</v>
      </c>
      <c r="I86" s="74">
        <f>'Tabella-Z2'!H93</f>
        <v>0.02</v>
      </c>
      <c r="J86" s="251"/>
      <c r="K86" s="76">
        <f t="shared" si="42"/>
        <v>0</v>
      </c>
      <c r="L86" s="77">
        <f>'Tabella-Z2'!H93</f>
        <v>0.02</v>
      </c>
      <c r="M86" s="254"/>
      <c r="N86" s="75">
        <f t="shared" si="39"/>
        <v>0</v>
      </c>
      <c r="O86" s="74">
        <f>'Tabella-Z2'!I93</f>
        <v>0.02</v>
      </c>
      <c r="P86" s="251"/>
      <c r="Q86" s="76">
        <f t="shared" si="40"/>
        <v>0</v>
      </c>
      <c r="R86" s="76">
        <f>'Tabella-Z2'!I93</f>
        <v>0.02</v>
      </c>
      <c r="S86" s="260"/>
      <c r="T86" s="76">
        <f t="shared" si="43"/>
        <v>0</v>
      </c>
      <c r="U86" s="74">
        <f>'Tabella-Z2'!K93</f>
        <v>0.02</v>
      </c>
      <c r="V86" s="260"/>
      <c r="W86" s="76">
        <f t="shared" si="44"/>
        <v>0</v>
      </c>
      <c r="X86" s="74">
        <f>'Tabella-Z2'!K93</f>
        <v>0.02</v>
      </c>
      <c r="Y86" s="260"/>
      <c r="Z86" s="76">
        <f t="shared" si="45"/>
        <v>0</v>
      </c>
      <c r="AA86" s="78">
        <f>'Tabella-Z2'!K93</f>
        <v>0.02</v>
      </c>
    </row>
    <row r="87" spans="1:27" ht="18" hidden="1" customHeight="1" outlineLevel="1" x14ac:dyDescent="0.3">
      <c r="A87" s="166"/>
      <c r="B87" s="179" t="s">
        <v>528</v>
      </c>
      <c r="C87" s="462" t="s">
        <v>529</v>
      </c>
      <c r="D87" s="462"/>
      <c r="E87" s="462"/>
      <c r="F87" s="40"/>
      <c r="G87" s="256"/>
      <c r="H87" s="76">
        <f t="shared" si="41"/>
        <v>0</v>
      </c>
      <c r="I87" s="74">
        <f>'Tabella-Z2'!H94</f>
        <v>0.02</v>
      </c>
      <c r="J87" s="251"/>
      <c r="K87" s="76">
        <f t="shared" si="42"/>
        <v>0</v>
      </c>
      <c r="L87" s="77">
        <f>'Tabella-Z2'!H94</f>
        <v>0.02</v>
      </c>
      <c r="M87" s="254"/>
      <c r="N87" s="75">
        <f t="shared" si="39"/>
        <v>0</v>
      </c>
      <c r="O87" s="74">
        <f>'Tabella-Z2'!I94</f>
        <v>0.02</v>
      </c>
      <c r="P87" s="251"/>
      <c r="Q87" s="76">
        <f t="shared" si="40"/>
        <v>0</v>
      </c>
      <c r="R87" s="76">
        <f>'Tabella-Z2'!I94</f>
        <v>0.02</v>
      </c>
      <c r="S87" s="260"/>
      <c r="T87" s="76">
        <f t="shared" si="43"/>
        <v>0</v>
      </c>
      <c r="U87" s="74">
        <f>'Tabella-Z2'!K94</f>
        <v>0.02</v>
      </c>
      <c r="V87" s="260"/>
      <c r="W87" s="76">
        <f t="shared" si="44"/>
        <v>0</v>
      </c>
      <c r="X87" s="74">
        <f>'Tabella-Z2'!K94</f>
        <v>0.02</v>
      </c>
      <c r="Y87" s="260"/>
      <c r="Z87" s="76">
        <f t="shared" si="45"/>
        <v>0</v>
      </c>
      <c r="AA87" s="78">
        <f>'Tabella-Z2'!K94</f>
        <v>0.02</v>
      </c>
    </row>
    <row r="88" spans="1:27" ht="18" hidden="1" customHeight="1" outlineLevel="1" x14ac:dyDescent="0.3">
      <c r="A88" s="166"/>
      <c r="B88" s="179" t="s">
        <v>530</v>
      </c>
      <c r="C88" s="462" t="s">
        <v>531</v>
      </c>
      <c r="D88" s="462"/>
      <c r="E88" s="462"/>
      <c r="F88" s="40"/>
      <c r="G88" s="256"/>
      <c r="H88" s="76">
        <f t="shared" si="41"/>
        <v>0</v>
      </c>
      <c r="I88" s="74">
        <f>'Tabella-Z2'!H95</f>
        <v>0.03</v>
      </c>
      <c r="J88" s="251"/>
      <c r="K88" s="76">
        <f t="shared" si="42"/>
        <v>0</v>
      </c>
      <c r="L88" s="77">
        <f>'Tabella-Z2'!H95</f>
        <v>0.03</v>
      </c>
      <c r="M88" s="254"/>
      <c r="N88" s="75">
        <f t="shared" si="39"/>
        <v>0</v>
      </c>
      <c r="O88" s="74">
        <f>'Tabella-Z2'!I95</f>
        <v>0.03</v>
      </c>
      <c r="P88" s="251"/>
      <c r="Q88" s="76">
        <f t="shared" si="40"/>
        <v>0</v>
      </c>
      <c r="R88" s="76">
        <f>'Tabella-Z2'!I95</f>
        <v>0.03</v>
      </c>
      <c r="S88" s="260"/>
      <c r="T88" s="76">
        <f t="shared" si="43"/>
        <v>0</v>
      </c>
      <c r="U88" s="74">
        <f>'Tabella-Z2'!K95</f>
        <v>0.03</v>
      </c>
      <c r="V88" s="260"/>
      <c r="W88" s="76">
        <f t="shared" si="44"/>
        <v>0</v>
      </c>
      <c r="X88" s="74">
        <f>'Tabella-Z2'!K95</f>
        <v>0.03</v>
      </c>
      <c r="Y88" s="260"/>
      <c r="Z88" s="76">
        <f t="shared" si="45"/>
        <v>0</v>
      </c>
      <c r="AA88" s="78">
        <f>'Tabella-Z2'!K95</f>
        <v>0.03</v>
      </c>
    </row>
    <row r="89" spans="1:27" ht="18" hidden="1" customHeight="1" outlineLevel="1" x14ac:dyDescent="0.3">
      <c r="A89" s="166"/>
      <c r="B89" s="179" t="s">
        <v>532</v>
      </c>
      <c r="C89" s="462" t="s">
        <v>533</v>
      </c>
      <c r="D89" s="462"/>
      <c r="E89" s="462"/>
      <c r="F89" s="40"/>
      <c r="G89" s="256"/>
      <c r="H89" s="76">
        <f t="shared" si="41"/>
        <v>0</v>
      </c>
      <c r="I89" s="74">
        <f>'Tabella-Z2'!H96</f>
        <v>0.02</v>
      </c>
      <c r="J89" s="251"/>
      <c r="K89" s="76">
        <f t="shared" si="42"/>
        <v>0</v>
      </c>
      <c r="L89" s="77">
        <f>'Tabella-Z2'!H96</f>
        <v>0.02</v>
      </c>
      <c r="M89" s="254"/>
      <c r="N89" s="75">
        <f t="shared" si="39"/>
        <v>0</v>
      </c>
      <c r="O89" s="74">
        <f>'Tabella-Z2'!I96</f>
        <v>0.02</v>
      </c>
      <c r="P89" s="251"/>
      <c r="Q89" s="76">
        <f t="shared" si="40"/>
        <v>0</v>
      </c>
      <c r="R89" s="76">
        <f>'Tabella-Z2'!I96</f>
        <v>0.02</v>
      </c>
      <c r="S89" s="260"/>
      <c r="T89" s="76">
        <f t="shared" si="43"/>
        <v>0</v>
      </c>
      <c r="U89" s="74">
        <f>'Tabella-Z2'!K96</f>
        <v>0.02</v>
      </c>
      <c r="V89" s="260"/>
      <c r="W89" s="76">
        <f t="shared" si="44"/>
        <v>0</v>
      </c>
      <c r="X89" s="74">
        <f>'Tabella-Z2'!K96</f>
        <v>0.02</v>
      </c>
      <c r="Y89" s="260"/>
      <c r="Z89" s="76">
        <f t="shared" si="45"/>
        <v>0</v>
      </c>
      <c r="AA89" s="78">
        <f>'Tabella-Z2'!K96</f>
        <v>0.02</v>
      </c>
    </row>
    <row r="90" spans="1:27" ht="18" hidden="1" customHeight="1" outlineLevel="1" x14ac:dyDescent="0.3">
      <c r="A90" s="166"/>
      <c r="B90" s="179" t="s">
        <v>534</v>
      </c>
      <c r="C90" s="462" t="s">
        <v>535</v>
      </c>
      <c r="D90" s="462"/>
      <c r="E90" s="462"/>
      <c r="F90" s="40"/>
      <c r="G90" s="256"/>
      <c r="H90" s="76">
        <f t="shared" si="41"/>
        <v>0</v>
      </c>
      <c r="I90" s="74">
        <f>'Tabella-Z2'!H97</f>
        <v>0.01</v>
      </c>
      <c r="J90" s="251"/>
      <c r="K90" s="76">
        <f t="shared" si="42"/>
        <v>0</v>
      </c>
      <c r="L90" s="77">
        <f>'Tabella-Z2'!H97</f>
        <v>0.01</v>
      </c>
      <c r="M90" s="254"/>
      <c r="N90" s="75">
        <f t="shared" si="39"/>
        <v>0</v>
      </c>
      <c r="O90" s="74">
        <f>'Tabella-Z2'!I97</f>
        <v>0.01</v>
      </c>
      <c r="P90" s="251"/>
      <c r="Q90" s="76">
        <f t="shared" si="40"/>
        <v>0</v>
      </c>
      <c r="R90" s="76">
        <f>'Tabella-Z2'!I97</f>
        <v>0.01</v>
      </c>
      <c r="S90" s="260"/>
      <c r="T90" s="76">
        <f t="shared" si="43"/>
        <v>0</v>
      </c>
      <c r="U90" s="74">
        <f>'Tabella-Z2'!K97</f>
        <v>0.01</v>
      </c>
      <c r="V90" s="260"/>
      <c r="W90" s="76">
        <f t="shared" si="44"/>
        <v>0</v>
      </c>
      <c r="X90" s="74">
        <f>'Tabella-Z2'!K97</f>
        <v>0.01</v>
      </c>
      <c r="Y90" s="260"/>
      <c r="Z90" s="76">
        <f t="shared" si="45"/>
        <v>0</v>
      </c>
      <c r="AA90" s="78">
        <f>'Tabella-Z2'!K97</f>
        <v>0.01</v>
      </c>
    </row>
    <row r="91" spans="1:27" ht="18" hidden="1" customHeight="1" outlineLevel="1" x14ac:dyDescent="0.3">
      <c r="A91" s="166"/>
      <c r="B91" s="488" t="s">
        <v>536</v>
      </c>
      <c r="C91" s="468" t="s">
        <v>537</v>
      </c>
      <c r="D91" s="192" t="s">
        <v>439</v>
      </c>
      <c r="E91" s="193">
        <v>5000000</v>
      </c>
      <c r="F91" s="529"/>
      <c r="G91" s="511"/>
      <c r="H91" s="9">
        <f t="shared" si="41"/>
        <v>0</v>
      </c>
      <c r="I91" s="87">
        <f>'Tabella-Z2'!H98</f>
        <v>0.09</v>
      </c>
      <c r="J91" s="530"/>
      <c r="K91" s="9">
        <f t="shared" si="42"/>
        <v>0</v>
      </c>
      <c r="L91" s="18">
        <f>'Tabella-Z2'!H98</f>
        <v>0.09</v>
      </c>
      <c r="M91" s="533"/>
      <c r="N91" s="88">
        <f t="shared" si="39"/>
        <v>0</v>
      </c>
      <c r="O91" s="87">
        <f>'Tabella-Z2'!I98</f>
        <v>0.1</v>
      </c>
      <c r="P91" s="530"/>
      <c r="Q91" s="9">
        <f t="shared" si="40"/>
        <v>0</v>
      </c>
      <c r="R91" s="9">
        <f>'Tabella-Z2'!I98</f>
        <v>0.1</v>
      </c>
      <c r="S91" s="526"/>
      <c r="T91" s="9">
        <f t="shared" si="43"/>
        <v>0</v>
      </c>
      <c r="U91" s="87">
        <f>'Tabella-Z2'!K98</f>
        <v>0.09</v>
      </c>
      <c r="V91" s="526"/>
      <c r="W91" s="9">
        <f t="shared" si="44"/>
        <v>0</v>
      </c>
      <c r="X91" s="87">
        <f>'Tabella-Z2'!K98</f>
        <v>0.09</v>
      </c>
      <c r="Y91" s="526"/>
      <c r="Z91" s="9">
        <f>IF($F91="X",AA91,IF(Y91="X",AA91,0))</f>
        <v>0</v>
      </c>
      <c r="AA91" s="10">
        <f>'Tabella-Z2'!K98</f>
        <v>0.09</v>
      </c>
    </row>
    <row r="92" spans="1:27" ht="18" hidden="1" customHeight="1" outlineLevel="1" x14ac:dyDescent="0.3">
      <c r="A92" s="166"/>
      <c r="B92" s="503"/>
      <c r="C92" s="468"/>
      <c r="D92" s="194" t="s">
        <v>440</v>
      </c>
      <c r="E92" s="195">
        <v>20000000</v>
      </c>
      <c r="F92" s="492"/>
      <c r="G92" s="512"/>
      <c r="H92" s="11">
        <f>IF(AND($F$91="X",$G$4&gt;E91),I92,IF(AND($G$91="X",$G$4&gt;E91),I92,0))</f>
        <v>0</v>
      </c>
      <c r="I92" s="85">
        <f>'Tabella-Z2'!H99</f>
        <v>4.4999999999999998E-2</v>
      </c>
      <c r="J92" s="531"/>
      <c r="K92" s="11">
        <f>IF(AND($F$91="X",$J$4&gt;E91),L92,IF(AND($G$91="X",$J$4&gt;E91),L92,0))</f>
        <v>0</v>
      </c>
      <c r="L92" s="12">
        <f>'Tabella-Z2'!H99</f>
        <v>4.4999999999999998E-2</v>
      </c>
      <c r="M92" s="534"/>
      <c r="N92" s="86">
        <f>IF(AND($F$91="X",$M$4&gt;E91),O92,IF(AND($M$91="X",$M$4&gt;E91),O92,0))</f>
        <v>0</v>
      </c>
      <c r="O92" s="85">
        <f>'Tabella-Z2'!I99</f>
        <v>0.06</v>
      </c>
      <c r="P92" s="531"/>
      <c r="Q92" s="11">
        <f>IF(AND($F$91="X",$M$4&gt;H91),R92,IF(AND($M$91="X",$M$4&gt;H91),R92,0))</f>
        <v>0</v>
      </c>
      <c r="R92" s="11">
        <f>'Tabella-Z2'!I99</f>
        <v>0.06</v>
      </c>
      <c r="S92" s="527"/>
      <c r="T92" s="11">
        <f>IF(AND($F$91="X",$S$4&gt;E91),U92,IF(AND($S$91="X",$S$4&gt;E91),U92,0))</f>
        <v>0</v>
      </c>
      <c r="U92" s="85">
        <f>'Tabella-Z2'!K99</f>
        <v>4.4999999999999998E-2</v>
      </c>
      <c r="V92" s="527"/>
      <c r="W92" s="11">
        <f>IF(AND($F$91="X",$V$4&gt;E91),X92,IF(AND($V$91="X",$V$4&gt;E91),X92,0))</f>
        <v>0</v>
      </c>
      <c r="X92" s="85">
        <f>'Tabella-Z2'!K99</f>
        <v>4.4999999999999998E-2</v>
      </c>
      <c r="Y92" s="527"/>
      <c r="Z92" s="11">
        <f>IF(AND($F$91="X",$Y$4&gt;E91),AA92,IF(AND($Y$91="X",$Y$4&gt;E91),AA92,0))</f>
        <v>0</v>
      </c>
      <c r="AA92" s="13">
        <f>'Tabella-Z2'!K99</f>
        <v>4.4999999999999998E-2</v>
      </c>
    </row>
    <row r="93" spans="1:27" ht="18" hidden="1" customHeight="1" outlineLevel="1" x14ac:dyDescent="0.3">
      <c r="A93" s="166"/>
      <c r="B93" s="503"/>
      <c r="C93" s="468"/>
      <c r="D93" s="196" t="s">
        <v>441</v>
      </c>
      <c r="E93" s="197"/>
      <c r="F93" s="492"/>
      <c r="G93" s="513"/>
      <c r="H93" s="19">
        <f>IF(AND($F$91="X",$G$4&gt;E92),I93,IF(AND($G$91="X",$G$4&gt;E92),I93,0))</f>
        <v>0</v>
      </c>
      <c r="I93" s="55">
        <f>'Tabella-Z2'!H100</f>
        <v>1.4999999999999999E-2</v>
      </c>
      <c r="J93" s="532"/>
      <c r="K93" s="19">
        <f>IF(AND($F$91="X",$J$4&gt;E92),L93,IF(AND($G$91="X",$J$4&gt;E92),L93,0))</f>
        <v>0</v>
      </c>
      <c r="L93" s="20">
        <f>'Tabella-Z2'!H100</f>
        <v>1.4999999999999999E-2</v>
      </c>
      <c r="M93" s="535"/>
      <c r="N93" s="51">
        <f>IF(AND($F$91="X",$M$4&gt;E92),O93,IF(AND($M$91="X",$M$4&gt;E92),O93,0))</f>
        <v>0</v>
      </c>
      <c r="O93" s="55">
        <f>'Tabella-Z2'!I100</f>
        <v>2.5000000000000001E-2</v>
      </c>
      <c r="P93" s="532"/>
      <c r="Q93" s="19">
        <f>IF(AND($F$91="X",$M$4&gt;H92),R93,IF(AND($M$91="X",$M$4&gt;H92),R93,0))</f>
        <v>0</v>
      </c>
      <c r="R93" s="19">
        <f>'Tabella-Z2'!I100</f>
        <v>2.5000000000000001E-2</v>
      </c>
      <c r="S93" s="528"/>
      <c r="T93" s="19">
        <f>IF(AND($F$91="X",$S$4&gt;E92),U93,IF(AND($S$91="X",$S$4&gt;E92),U93,0))</f>
        <v>0</v>
      </c>
      <c r="U93" s="55">
        <f>'Tabella-Z2'!K100</f>
        <v>1.4999999999999999E-2</v>
      </c>
      <c r="V93" s="528"/>
      <c r="W93" s="19">
        <f>IF(AND($F$91="X",$V$4&gt;E92),X93,IF(AND($V$91="X",$V$4&gt;E92),X93,0))</f>
        <v>0</v>
      </c>
      <c r="X93" s="55">
        <f>'Tabella-Z2'!K100</f>
        <v>1.4999999999999999E-2</v>
      </c>
      <c r="Y93" s="528"/>
      <c r="Z93" s="19">
        <f>IF(AND($F$91="X",$Y$4&gt;E92),AA93,IF(AND($Y$91="X",$Y$4&gt;E92),AA93,0))</f>
        <v>0</v>
      </c>
      <c r="AA93" s="21">
        <f>'Tabella-Z2'!K100</f>
        <v>1.4999999999999999E-2</v>
      </c>
    </row>
    <row r="94" spans="1:27" ht="18" hidden="1" customHeight="1" outlineLevel="1" x14ac:dyDescent="0.3">
      <c r="A94" s="166"/>
      <c r="B94" s="488" t="s">
        <v>538</v>
      </c>
      <c r="C94" s="468" t="s">
        <v>493</v>
      </c>
      <c r="D94" s="192" t="s">
        <v>439</v>
      </c>
      <c r="E94" s="193">
        <v>5000000</v>
      </c>
      <c r="F94" s="491"/>
      <c r="G94" s="511"/>
      <c r="H94" s="70">
        <f>IF($F94="X",I94,IF(G94="X",I94,0))</f>
        <v>0</v>
      </c>
      <c r="I94" s="54">
        <f>'Tabella-Z2'!H101</f>
        <v>1.7999999999999999E-2</v>
      </c>
      <c r="J94" s="538"/>
      <c r="K94" s="70">
        <f t="shared" ref="K94" si="46">IF($F94="X",L94,IF(J94="X",L94,0))</f>
        <v>0</v>
      </c>
      <c r="L94" s="71">
        <f>'Tabella-Z2'!H101</f>
        <v>1.7999999999999999E-2</v>
      </c>
      <c r="M94" s="540"/>
      <c r="N94" s="49">
        <f t="shared" ref="N94" si="47">IF($F94="X",O94,IF(M94="X",O94,0))</f>
        <v>0</v>
      </c>
      <c r="O94" s="54">
        <f>'Tabella-Z2'!I101</f>
        <v>0.02</v>
      </c>
      <c r="P94" s="538"/>
      <c r="Q94" s="70">
        <f t="shared" ref="Q94" si="48">IF($F94="X",R94,IF(P94="X",R94,0))</f>
        <v>0</v>
      </c>
      <c r="R94" s="70">
        <f>'Tabella-Z2'!I101</f>
        <v>0.02</v>
      </c>
      <c r="S94" s="536"/>
      <c r="T94" s="70">
        <f t="shared" ref="T94" si="49">IF($F94="X",U94,IF(S94="X",U94,0))</f>
        <v>0</v>
      </c>
      <c r="U94" s="54">
        <f>'Tabella-Z2'!K101</f>
        <v>1.7999999999999999E-2</v>
      </c>
      <c r="V94" s="536"/>
      <c r="W94" s="70">
        <f t="shared" ref="W94" si="50">IF($F94="X",X94,IF(V94="X",X94,0))</f>
        <v>0</v>
      </c>
      <c r="X94" s="54">
        <f>'Tabella-Z2'!K101</f>
        <v>1.7999999999999999E-2</v>
      </c>
      <c r="Y94" s="536"/>
      <c r="Z94" s="70">
        <f t="shared" ref="Z94" si="51">IF($F94="X",AA94,IF(Y94="X",AA94,0))</f>
        <v>0</v>
      </c>
      <c r="AA94" s="50">
        <f>'Tabella-Z2'!K101</f>
        <v>1.7999999999999999E-2</v>
      </c>
    </row>
    <row r="95" spans="1:27" ht="18" hidden="1" customHeight="1" outlineLevel="1" x14ac:dyDescent="0.3">
      <c r="A95" s="166"/>
      <c r="B95" s="503"/>
      <c r="C95" s="468"/>
      <c r="D95" s="194" t="s">
        <v>440</v>
      </c>
      <c r="E95" s="195">
        <v>20000000</v>
      </c>
      <c r="F95" s="492"/>
      <c r="G95" s="512"/>
      <c r="H95" s="11">
        <f>IF(AND($F$94="X",$G$4&gt;E94),I95,IF(AND($G$94="X",$G$4&gt;E94),I95,0))</f>
        <v>0</v>
      </c>
      <c r="I95" s="85">
        <f>'Tabella-Z2'!H102</f>
        <v>8.0000000000000002E-3</v>
      </c>
      <c r="J95" s="531"/>
      <c r="K95" s="11">
        <f>IF(AND($F$94="X",$J$4&gt;E94),L95,IF(AND($G$94="X",$J$4&gt;E94),L95,0))</f>
        <v>0</v>
      </c>
      <c r="L95" s="12">
        <f>'Tabella-Z2'!H102</f>
        <v>8.0000000000000002E-3</v>
      </c>
      <c r="M95" s="534"/>
      <c r="N95" s="86">
        <f>IF(AND($F$94="X",$M$4&gt;E94),O95,IF(AND($M$94="X",$M$4&gt;E94),O95,0))</f>
        <v>0</v>
      </c>
      <c r="O95" s="85">
        <f>'Tabella-Z2'!I102</f>
        <v>0.01</v>
      </c>
      <c r="P95" s="531"/>
      <c r="Q95" s="11">
        <f>IF(AND($F$94="X",$M$4&gt;E94),R95,IF(AND($M$94="X",$M$4&gt;E94),R95,0))</f>
        <v>0</v>
      </c>
      <c r="R95" s="11">
        <f>'Tabella-Z2'!I102</f>
        <v>0.01</v>
      </c>
      <c r="S95" s="527"/>
      <c r="T95" s="11">
        <f>IF(AND($F$94="X",$S$4&gt;E94),U95,IF(AND($S$94="X",$S$4&gt;E94),U95,0))</f>
        <v>0</v>
      </c>
      <c r="U95" s="85">
        <f>'Tabella-Z2'!K102</f>
        <v>8.0000000000000002E-3</v>
      </c>
      <c r="V95" s="527"/>
      <c r="W95" s="11">
        <f>IF(AND($F$94="X",$V$4&gt;E94),X95,IF(AND($V$94="X",$V$4&gt;E94),X95,0))</f>
        <v>0</v>
      </c>
      <c r="X95" s="85">
        <f>'Tabella-Z2'!K102</f>
        <v>8.0000000000000002E-3</v>
      </c>
      <c r="Y95" s="527"/>
      <c r="Z95" s="11">
        <f>IF(AND($F$94="X",$V$4&gt;E94),AA95,IF(AND($V$94="X",$V$4&gt;E94),AA95,0))</f>
        <v>0</v>
      </c>
      <c r="AA95" s="72">
        <f>'Tabella-Z2'!K102</f>
        <v>8.0000000000000002E-3</v>
      </c>
    </row>
    <row r="96" spans="1:27" ht="18" hidden="1" customHeight="1" outlineLevel="1" x14ac:dyDescent="0.3">
      <c r="A96" s="166"/>
      <c r="B96" s="503"/>
      <c r="C96" s="468"/>
      <c r="D96" s="196" t="s">
        <v>441</v>
      </c>
      <c r="E96" s="197"/>
      <c r="F96" s="493"/>
      <c r="G96" s="513"/>
      <c r="H96" s="66">
        <f>IF(AND($F$94="X",$G$4&gt;E95),I96,IF(AND($G$94="X",$G$4&gt;E95),I96,0))</f>
        <v>0</v>
      </c>
      <c r="I96" s="64">
        <f>'Tabella-Z2'!H103</f>
        <v>4.0000000000000001E-3</v>
      </c>
      <c r="J96" s="539"/>
      <c r="K96" s="66">
        <f>IF(AND($F$94="X",$J$4&gt;E95),L96,IF(AND($G$94="X",$J$4&gt;E95),L96,0))</f>
        <v>0</v>
      </c>
      <c r="L96" s="67">
        <f>'Tabella-Z2'!H103</f>
        <v>4.0000000000000001E-3</v>
      </c>
      <c r="M96" s="541"/>
      <c r="N96" s="65">
        <f>IF(AND($F$94="X",$M$4&gt;E95),O96,IF(AND($M$94="X",$M$4&gt;E95),O96,0))</f>
        <v>0</v>
      </c>
      <c r="O96" s="64">
        <f>'Tabella-Z2'!I103</f>
        <v>5.0000000000000001E-3</v>
      </c>
      <c r="P96" s="539"/>
      <c r="Q96" s="66">
        <f>IF(AND($F$94="X",$M$4&gt;H95),R96,IF(AND($M$94="X",$M$4&gt;H95),R96,0))</f>
        <v>0</v>
      </c>
      <c r="R96" s="66">
        <f>'Tabella-Z2'!I103</f>
        <v>5.0000000000000001E-3</v>
      </c>
      <c r="S96" s="537"/>
      <c r="T96" s="66">
        <f>IF(AND($F$94="X",$S$4&gt;E95),U96,IF(AND($S$94="X",$S$4&gt;E95),U96,0))</f>
        <v>0</v>
      </c>
      <c r="U96" s="64">
        <f>'Tabella-Z2'!K103</f>
        <v>4.0000000000000001E-3</v>
      </c>
      <c r="V96" s="537"/>
      <c r="W96" s="66">
        <f>IF(AND($F$94="X",$V$4&gt;E95),X96,IF(AND($V$94="X",$V$4&gt;E95),X96,0))</f>
        <v>0</v>
      </c>
      <c r="X96" s="64">
        <f>'Tabella-Z2'!K103</f>
        <v>4.0000000000000001E-3</v>
      </c>
      <c r="Y96" s="537"/>
      <c r="Z96" s="66">
        <f>IF(AND($F$94="X",$V$4&gt;E95),AA96,IF(AND($V$94="X",$V$4&gt;E95),AA96,0))</f>
        <v>0</v>
      </c>
      <c r="AA96" s="68">
        <f>'Tabella-Z2'!K103</f>
        <v>4.0000000000000001E-3</v>
      </c>
    </row>
    <row r="97" spans="1:27" ht="18" hidden="1" customHeight="1" outlineLevel="1" x14ac:dyDescent="0.3">
      <c r="A97" s="166"/>
      <c r="B97" s="179" t="s">
        <v>539</v>
      </c>
      <c r="C97" s="462" t="s">
        <v>540</v>
      </c>
      <c r="D97" s="462"/>
      <c r="E97" s="462"/>
      <c r="F97" s="40"/>
      <c r="G97" s="256"/>
      <c r="H97" s="76">
        <f>IF($F97="X",I97,IF(G97="X",I97,0))</f>
        <v>0</v>
      </c>
      <c r="I97" s="74">
        <f>'Tabella-Z2'!H104</f>
        <v>0.01</v>
      </c>
      <c r="J97" s="251"/>
      <c r="K97" s="76">
        <f t="shared" ref="K97" si="52">IF($F97="X",L97,IF(J97="X",L97,0))</f>
        <v>0</v>
      </c>
      <c r="L97" s="77">
        <f>'Tabella-Z2'!H104</f>
        <v>0.01</v>
      </c>
      <c r="M97" s="254"/>
      <c r="N97" s="75">
        <f t="shared" si="39"/>
        <v>0</v>
      </c>
      <c r="O97" s="74">
        <f>'Tabella-Z2'!I104</f>
        <v>0.01</v>
      </c>
      <c r="P97" s="251"/>
      <c r="Q97" s="76">
        <f t="shared" ref="Q97:Q98" si="53">IF($F97="X",R97,IF(P97="X",R97,0))</f>
        <v>0</v>
      </c>
      <c r="R97" s="76">
        <f>'Tabella-Z2'!I104</f>
        <v>0.01</v>
      </c>
      <c r="S97" s="260"/>
      <c r="T97" s="76">
        <f t="shared" si="43"/>
        <v>0</v>
      </c>
      <c r="U97" s="74">
        <f>'Tabella-Z2'!K104</f>
        <v>0.01</v>
      </c>
      <c r="V97" s="260"/>
      <c r="W97" s="76">
        <f t="shared" si="44"/>
        <v>0</v>
      </c>
      <c r="X97" s="74">
        <f>'Tabella-Z2'!K104</f>
        <v>0.01</v>
      </c>
      <c r="Y97" s="260"/>
      <c r="Z97" s="76">
        <f t="shared" ref="Z97:Z98" si="54">IF($F97="X",AA97,IF(Y97="X",AA97,0))</f>
        <v>0</v>
      </c>
      <c r="AA97" s="89">
        <f>'Tabella-Z2'!K104</f>
        <v>0.01</v>
      </c>
    </row>
    <row r="98" spans="1:27" ht="18" hidden="1" customHeight="1" outlineLevel="1" x14ac:dyDescent="0.3">
      <c r="A98" s="166"/>
      <c r="B98" s="187" t="s">
        <v>541</v>
      </c>
      <c r="C98" s="508" t="s">
        <v>542</v>
      </c>
      <c r="D98" s="508"/>
      <c r="E98" s="508"/>
      <c r="F98" s="239"/>
      <c r="G98" s="257"/>
      <c r="H98" s="90">
        <f>IF($F98="X",I98,IF(G98="X",I98,0))</f>
        <v>0</v>
      </c>
      <c r="I98" s="91">
        <f>'Tabella-Z2'!H105</f>
        <v>0.13</v>
      </c>
      <c r="J98" s="258"/>
      <c r="K98" s="90">
        <f>IF($F98="X",L98,IF(J98="X",L98,0))</f>
        <v>0</v>
      </c>
      <c r="L98" s="92">
        <f>'Tabella-Z2'!H105</f>
        <v>0.13</v>
      </c>
      <c r="M98" s="259"/>
      <c r="N98" s="93">
        <f t="shared" si="39"/>
        <v>0</v>
      </c>
      <c r="O98" s="91">
        <f>'Tabella-Z2'!I105</f>
        <v>0.13</v>
      </c>
      <c r="P98" s="258"/>
      <c r="Q98" s="90">
        <f t="shared" si="53"/>
        <v>0</v>
      </c>
      <c r="R98" s="90">
        <f>'Tabella-Z2'!I105</f>
        <v>0.13</v>
      </c>
      <c r="S98" s="261"/>
      <c r="T98" s="90">
        <f t="shared" si="43"/>
        <v>0</v>
      </c>
      <c r="U98" s="91">
        <f>'Tabella-Z2'!K105</f>
        <v>0.13</v>
      </c>
      <c r="V98" s="261"/>
      <c r="W98" s="90">
        <f t="shared" si="44"/>
        <v>0</v>
      </c>
      <c r="X98" s="91">
        <f>'Tabella-Z2'!K105</f>
        <v>0.13</v>
      </c>
      <c r="Y98" s="261"/>
      <c r="Z98" s="90">
        <f t="shared" si="54"/>
        <v>0</v>
      </c>
      <c r="AA98" s="94">
        <f>'Tabella-Z2'!K105</f>
        <v>0.13</v>
      </c>
    </row>
    <row r="99" spans="1:27" ht="18" hidden="1" customHeight="1" outlineLevel="1" x14ac:dyDescent="0.3">
      <c r="A99" s="166"/>
      <c r="B99" s="509" t="s">
        <v>694</v>
      </c>
      <c r="C99" s="509"/>
      <c r="D99" s="509"/>
      <c r="E99" s="101" t="s">
        <v>2</v>
      </c>
      <c r="F99" s="101"/>
      <c r="G99" s="102"/>
      <c r="H99" s="102">
        <f>SUM(H63:H74,H84:H90,H97:H98)</f>
        <v>0</v>
      </c>
      <c r="I99" s="102">
        <f>H99</f>
        <v>0</v>
      </c>
      <c r="J99" s="102"/>
      <c r="K99" s="102">
        <f>SUM(K63:K74,K84:K90,K97:K98)</f>
        <v>0</v>
      </c>
      <c r="L99" s="102">
        <f>K99</f>
        <v>0</v>
      </c>
      <c r="M99" s="102"/>
      <c r="N99" s="102">
        <f>SUM(N63:N74,N81:N90,N97:N98)</f>
        <v>0</v>
      </c>
      <c r="O99" s="102">
        <f>N99</f>
        <v>0</v>
      </c>
      <c r="P99" s="102"/>
      <c r="Q99" s="102">
        <f>SUM(Q63:Q74,Q81:Q90,Q97:Q98)</f>
        <v>0</v>
      </c>
      <c r="R99" s="102">
        <f>Q99</f>
        <v>0</v>
      </c>
      <c r="S99" s="102"/>
      <c r="T99" s="102">
        <f>SUM(T63:T74,T84:T90,T97:T98)</f>
        <v>0</v>
      </c>
      <c r="U99" s="102">
        <f>T99</f>
        <v>0</v>
      </c>
      <c r="V99" s="102"/>
      <c r="W99" s="102">
        <f>SUM(W63:W74,W84:W90,W97:W98)</f>
        <v>0</v>
      </c>
      <c r="X99" s="102">
        <f>W99</f>
        <v>0</v>
      </c>
      <c r="Y99" s="102"/>
      <c r="Z99" s="102">
        <f>SUM(Z63:Z74,Z84:Z90,Z97:Z98)</f>
        <v>0</v>
      </c>
      <c r="AA99" s="102">
        <f>Z99</f>
        <v>0</v>
      </c>
    </row>
    <row r="100" spans="1:27" ht="14.4" hidden="1" outlineLevel="1" thickBot="1" x14ac:dyDescent="0.35">
      <c r="A100" s="166"/>
      <c r="B100" s="475" t="s">
        <v>7</v>
      </c>
      <c r="C100" s="475"/>
      <c r="D100" s="475"/>
      <c r="E100" s="112" t="s">
        <v>3</v>
      </c>
      <c r="F100" s="112"/>
      <c r="G100" s="469">
        <f>I99*G4*G5*G7+G5*G7*SUM(H205:H210,H212:H214,H216:H218)</f>
        <v>0</v>
      </c>
      <c r="H100" s="470"/>
      <c r="I100" s="470"/>
      <c r="J100" s="469">
        <f t="shared" ref="J100" si="55">L99*J4*J5*J7+J5*J7*SUM(K205:K210,K212:K214,K216:K218)</f>
        <v>0</v>
      </c>
      <c r="K100" s="470"/>
      <c r="L100" s="470"/>
      <c r="M100" s="469">
        <f t="shared" ref="M100" si="56">O99*M4*M5*M7+M5*M7*SUM(N205:N210,N212:N214,N216:N218)</f>
        <v>0</v>
      </c>
      <c r="N100" s="470"/>
      <c r="O100" s="470"/>
      <c r="P100" s="469">
        <f t="shared" ref="P100" si="57">R99*P4*P5*P7+P5*P7*SUM(Q205:Q210,Q212:Q214,Q216:Q218)</f>
        <v>0</v>
      </c>
      <c r="Q100" s="470"/>
      <c r="R100" s="470"/>
      <c r="S100" s="469">
        <f t="shared" ref="S100" si="58">U99*S4*S5*S7+S5*S7*SUM(T205:T210,T212:T214,T216:T218)</f>
        <v>0</v>
      </c>
      <c r="T100" s="470"/>
      <c r="U100" s="470"/>
      <c r="V100" s="469">
        <f t="shared" ref="V100" si="59">X99*V4*V5*V7+V5*V7*SUM(W205:W210,W212:W214,W216:W218)</f>
        <v>0</v>
      </c>
      <c r="W100" s="470"/>
      <c r="X100" s="470"/>
      <c r="Y100" s="469">
        <f t="shared" ref="Y100" si="60">AA99*Y4*Y5*Y7+Y5*Y7*SUM(Z205:Z210,Z212:Z214,Z216:Z218)</f>
        <v>0</v>
      </c>
      <c r="Z100" s="470"/>
      <c r="AA100" s="470"/>
    </row>
    <row r="101" spans="1:27" ht="24.75" hidden="1" customHeight="1" outlineLevel="1" thickBot="1" x14ac:dyDescent="0.35">
      <c r="A101" s="177"/>
      <c r="B101" s="471" t="s">
        <v>605</v>
      </c>
      <c r="C101" s="472"/>
      <c r="D101" s="472"/>
      <c r="E101" s="472"/>
      <c r="F101" s="473"/>
      <c r="G101" s="477">
        <f>SUM(G100:AA100)</f>
        <v>0</v>
      </c>
      <c r="H101" s="478"/>
      <c r="I101" s="478"/>
      <c r="J101" s="478"/>
      <c r="K101" s="478"/>
      <c r="L101" s="478"/>
      <c r="M101" s="478"/>
      <c r="N101" s="478"/>
      <c r="O101" s="478"/>
      <c r="P101" s="478"/>
      <c r="Q101" s="478"/>
      <c r="R101" s="478"/>
      <c r="S101" s="478"/>
      <c r="T101" s="478"/>
      <c r="U101" s="478"/>
      <c r="V101" s="478"/>
      <c r="W101" s="478"/>
      <c r="X101" s="478"/>
      <c r="Y101" s="478"/>
      <c r="Z101" s="478"/>
      <c r="AA101" s="479"/>
    </row>
    <row r="102" spans="1:27" ht="20.25" hidden="1" customHeight="1" x14ac:dyDescent="0.3">
      <c r="A102" s="177"/>
      <c r="B102" s="14"/>
      <c r="C102" s="14"/>
      <c r="D102" s="15"/>
      <c r="E102" s="16"/>
      <c r="F102" s="16"/>
      <c r="G102" s="17"/>
      <c r="H102" s="17"/>
      <c r="I102" s="17"/>
      <c r="J102" s="17"/>
      <c r="K102" s="17"/>
      <c r="L102" s="17"/>
      <c r="M102" s="17"/>
      <c r="N102" s="17"/>
      <c r="O102" s="17"/>
      <c r="P102" s="17"/>
      <c r="Q102" s="17"/>
      <c r="R102" s="17"/>
      <c r="S102" s="17"/>
      <c r="T102" s="17"/>
      <c r="U102" s="17"/>
      <c r="V102" s="17"/>
      <c r="W102" s="17"/>
      <c r="X102" s="17"/>
      <c r="Y102" s="17"/>
      <c r="Z102" s="17"/>
      <c r="AA102" s="17"/>
    </row>
    <row r="103" spans="1:27" ht="18" hidden="1" customHeight="1" outlineLevel="1" x14ac:dyDescent="0.3">
      <c r="A103" s="168"/>
      <c r="B103" s="98" t="s">
        <v>688</v>
      </c>
      <c r="C103" s="544" t="s">
        <v>689</v>
      </c>
      <c r="D103" s="545"/>
      <c r="E103" s="545"/>
      <c r="F103" s="545"/>
      <c r="G103" s="545"/>
      <c r="H103" s="545"/>
      <c r="I103" s="545"/>
      <c r="J103" s="545"/>
      <c r="K103" s="545"/>
      <c r="L103" s="545"/>
      <c r="M103" s="545"/>
      <c r="N103" s="545"/>
      <c r="O103" s="545"/>
      <c r="P103" s="545"/>
      <c r="Q103" s="545"/>
      <c r="R103" s="545"/>
      <c r="S103" s="545"/>
      <c r="T103" s="545"/>
      <c r="U103" s="545"/>
      <c r="V103" s="545"/>
      <c r="W103" s="545"/>
      <c r="X103" s="545"/>
      <c r="Y103" s="545"/>
      <c r="Z103" s="545"/>
      <c r="AA103" s="545"/>
    </row>
    <row r="104" spans="1:27" ht="18" hidden="1" customHeight="1" outlineLevel="1" x14ac:dyDescent="0.3">
      <c r="A104" s="168"/>
      <c r="B104" s="198" t="s">
        <v>543</v>
      </c>
      <c r="C104" s="542" t="s">
        <v>544</v>
      </c>
      <c r="D104" s="543"/>
      <c r="E104" s="543"/>
      <c r="F104" s="171"/>
      <c r="G104" s="251"/>
      <c r="H104" s="76">
        <f t="shared" ref="H104:H114" si="61">IF($F104="X",I104,IF(G104="X",I104,0))</f>
        <v>0</v>
      </c>
      <c r="I104" s="77">
        <f>'Tabella-Z2'!H111</f>
        <v>7.0000000000000007E-2</v>
      </c>
      <c r="J104" s="251"/>
      <c r="K104" s="75">
        <f t="shared" ref="K104:K114" si="62">IF($F104="X",I104,IF(J104="X",I104,0))</f>
        <v>0</v>
      </c>
      <c r="L104" s="74">
        <f>'Tabella-Z2'!H111</f>
        <v>7.0000000000000007E-2</v>
      </c>
      <c r="M104" s="251"/>
      <c r="N104" s="76">
        <f t="shared" ref="N104:N114" si="63">IF($F104="X",O104,IF(M104="X",O104,0))</f>
        <v>0</v>
      </c>
      <c r="O104" s="77">
        <f>'Tabella-Z2'!I111</f>
        <v>0.12</v>
      </c>
      <c r="P104" s="254"/>
      <c r="Q104" s="75">
        <f t="shared" ref="Q104:Q114" si="64">IF($F104="X",O104,IF(P104="X",O104,0))</f>
        <v>0</v>
      </c>
      <c r="R104" s="74">
        <f>'Tabella-Z2'!I111</f>
        <v>0.12</v>
      </c>
      <c r="S104" s="251"/>
      <c r="T104" s="76">
        <f t="shared" ref="T104:T114" si="65">IF($F104="X",U104,IF(S104="X",U104,0))</f>
        <v>0</v>
      </c>
      <c r="U104" s="77">
        <f>IF(S6="",0,IF(VLOOKUP($S$6,'Tabella-Z1'!K33:M45,3)="A",'Tabella-Z2'!K111,'Tabella-Z2'!L111))</f>
        <v>0.15</v>
      </c>
      <c r="V104" s="254"/>
      <c r="W104" s="75">
        <f t="shared" ref="W104:W114" si="66">IF($F104="X",X104,IF(V104="X",X104,0))</f>
        <v>0</v>
      </c>
      <c r="X104" s="74">
        <f>IF(V6="",0,IF(VLOOKUP($V$6,'Tabella-Z1'!K33:M45,3)="A",'Tabella-Z2'!K111,'Tabella-Z2'!L111))</f>
        <v>0.15</v>
      </c>
      <c r="Y104" s="251"/>
      <c r="Z104" s="76">
        <f t="shared" ref="Z104:Z114" si="67">IF($F104="X",AA104,IF(Y104="X",AA104,0))</f>
        <v>0</v>
      </c>
      <c r="AA104" s="78">
        <f>IF(Y6="",0,IF(VLOOKUP($V$6,'Tabella-Z1'!K33:M45,3)="A",'Tabella-Z2'!K111,'Tabella-Z2'!L111))</f>
        <v>0.15</v>
      </c>
    </row>
    <row r="105" spans="1:27" ht="18" hidden="1" customHeight="1" outlineLevel="1" x14ac:dyDescent="0.3">
      <c r="A105" s="168"/>
      <c r="B105" s="198" t="s">
        <v>545</v>
      </c>
      <c r="C105" s="542" t="s">
        <v>546</v>
      </c>
      <c r="D105" s="543"/>
      <c r="E105" s="543"/>
      <c r="F105" s="171"/>
      <c r="G105" s="251"/>
      <c r="H105" s="76">
        <f t="shared" si="61"/>
        <v>0</v>
      </c>
      <c r="I105" s="77">
        <f>'Tabella-Z2'!H112</f>
        <v>0.13</v>
      </c>
      <c r="J105" s="251"/>
      <c r="K105" s="75">
        <f t="shared" si="62"/>
        <v>0</v>
      </c>
      <c r="L105" s="74">
        <f>'Tabella-Z2'!H112</f>
        <v>0.13</v>
      </c>
      <c r="M105" s="251"/>
      <c r="N105" s="76">
        <f t="shared" si="63"/>
        <v>0</v>
      </c>
      <c r="O105" s="77">
        <f>'Tabella-Z2'!I112</f>
        <v>0.13</v>
      </c>
      <c r="P105" s="254"/>
      <c r="Q105" s="75">
        <f t="shared" si="64"/>
        <v>0</v>
      </c>
      <c r="R105" s="74">
        <f>'Tabella-Z2'!I112</f>
        <v>0.13</v>
      </c>
      <c r="S105" s="251"/>
      <c r="T105" s="76">
        <f t="shared" si="65"/>
        <v>0</v>
      </c>
      <c r="U105" s="77">
        <f>'Tabella-Z2'!K112</f>
        <v>0.05</v>
      </c>
      <c r="V105" s="254"/>
      <c r="W105" s="75">
        <f t="shared" si="66"/>
        <v>0</v>
      </c>
      <c r="X105" s="74">
        <f>'Tabella-Z2'!K112</f>
        <v>0.05</v>
      </c>
      <c r="Y105" s="251"/>
      <c r="Z105" s="76">
        <f t="shared" si="67"/>
        <v>0</v>
      </c>
      <c r="AA105" s="78">
        <f>'Tabella-Z2'!K112</f>
        <v>0.05</v>
      </c>
    </row>
    <row r="106" spans="1:27" ht="24.9" hidden="1" customHeight="1" outlineLevel="1" x14ac:dyDescent="0.3">
      <c r="A106" s="168"/>
      <c r="B106" s="198" t="s">
        <v>547</v>
      </c>
      <c r="C106" s="542" t="s">
        <v>548</v>
      </c>
      <c r="D106" s="543"/>
      <c r="E106" s="543"/>
      <c r="F106" s="171"/>
      <c r="G106" s="251"/>
      <c r="H106" s="76">
        <f t="shared" si="61"/>
        <v>0</v>
      </c>
      <c r="I106" s="77">
        <f>'Tabella-Z2'!H113</f>
        <v>0.04</v>
      </c>
      <c r="J106" s="251"/>
      <c r="K106" s="75">
        <f t="shared" si="62"/>
        <v>0</v>
      </c>
      <c r="L106" s="74">
        <f>'Tabella-Z2'!H113</f>
        <v>0.04</v>
      </c>
      <c r="M106" s="251"/>
      <c r="N106" s="76">
        <f t="shared" si="63"/>
        <v>0</v>
      </c>
      <c r="O106" s="77">
        <f>'Tabella-Z2'!I113</f>
        <v>0.03</v>
      </c>
      <c r="P106" s="254"/>
      <c r="Q106" s="75">
        <f t="shared" si="64"/>
        <v>0</v>
      </c>
      <c r="R106" s="74">
        <f>'Tabella-Z2'!I113</f>
        <v>0.03</v>
      </c>
      <c r="S106" s="251"/>
      <c r="T106" s="76">
        <f t="shared" si="65"/>
        <v>0</v>
      </c>
      <c r="U106" s="77">
        <f>'Tabella-Z2'!K113</f>
        <v>0.05</v>
      </c>
      <c r="V106" s="254"/>
      <c r="W106" s="75">
        <f t="shared" si="66"/>
        <v>0</v>
      </c>
      <c r="X106" s="74">
        <f>'Tabella-Z2'!K113</f>
        <v>0.05</v>
      </c>
      <c r="Y106" s="251"/>
      <c r="Z106" s="76">
        <f t="shared" si="67"/>
        <v>0</v>
      </c>
      <c r="AA106" s="78">
        <f>'Tabella-Z2'!K113</f>
        <v>0.05</v>
      </c>
    </row>
    <row r="107" spans="1:27" ht="18" hidden="1" customHeight="1" outlineLevel="1" x14ac:dyDescent="0.3">
      <c r="A107" s="168"/>
      <c r="B107" s="198" t="s">
        <v>549</v>
      </c>
      <c r="C107" s="542" t="s">
        <v>550</v>
      </c>
      <c r="D107" s="543"/>
      <c r="E107" s="543"/>
      <c r="F107" s="171"/>
      <c r="G107" s="251"/>
      <c r="H107" s="76">
        <f t="shared" si="61"/>
        <v>0</v>
      </c>
      <c r="I107" s="77">
        <f>'Tabella-Z2'!H114</f>
        <v>0.02</v>
      </c>
      <c r="J107" s="251"/>
      <c r="K107" s="75">
        <f t="shared" si="62"/>
        <v>0</v>
      </c>
      <c r="L107" s="74">
        <f>'Tabella-Z2'!H114</f>
        <v>0.02</v>
      </c>
      <c r="M107" s="251"/>
      <c r="N107" s="76">
        <f t="shared" si="63"/>
        <v>0</v>
      </c>
      <c r="O107" s="77">
        <f>'Tabella-Z2'!I114</f>
        <v>0.01</v>
      </c>
      <c r="P107" s="254"/>
      <c r="Q107" s="75">
        <f t="shared" si="64"/>
        <v>0</v>
      </c>
      <c r="R107" s="74">
        <f>'Tabella-Z2'!I114</f>
        <v>0.01</v>
      </c>
      <c r="S107" s="251"/>
      <c r="T107" s="76">
        <f t="shared" si="65"/>
        <v>0</v>
      </c>
      <c r="U107" s="77">
        <f>'Tabella-Z2'!K114</f>
        <v>0.02</v>
      </c>
      <c r="V107" s="254"/>
      <c r="W107" s="75">
        <f t="shared" si="66"/>
        <v>0</v>
      </c>
      <c r="X107" s="74">
        <f>'Tabella-Z2'!K114</f>
        <v>0.02</v>
      </c>
      <c r="Y107" s="251"/>
      <c r="Z107" s="76">
        <f t="shared" si="67"/>
        <v>0</v>
      </c>
      <c r="AA107" s="78">
        <f>'Tabella-Z2'!K114</f>
        <v>0.02</v>
      </c>
    </row>
    <row r="108" spans="1:27" ht="18" hidden="1" customHeight="1" outlineLevel="1" x14ac:dyDescent="0.3">
      <c r="A108" s="168"/>
      <c r="B108" s="198" t="s">
        <v>551</v>
      </c>
      <c r="C108" s="542" t="s">
        <v>552</v>
      </c>
      <c r="D108" s="543"/>
      <c r="E108" s="543"/>
      <c r="F108" s="171"/>
      <c r="G108" s="251"/>
      <c r="H108" s="76">
        <f t="shared" si="61"/>
        <v>0</v>
      </c>
      <c r="I108" s="77">
        <f>'Tabella-Z2'!H115</f>
        <v>0.02</v>
      </c>
      <c r="J108" s="251"/>
      <c r="K108" s="75">
        <f t="shared" si="62"/>
        <v>0</v>
      </c>
      <c r="L108" s="74">
        <f>'Tabella-Z2'!H115</f>
        <v>0.02</v>
      </c>
      <c r="M108" s="251"/>
      <c r="N108" s="76">
        <f t="shared" si="63"/>
        <v>0</v>
      </c>
      <c r="O108" s="77">
        <f>'Tabella-Z2'!I115</f>
        <v>2.5000000000000001E-2</v>
      </c>
      <c r="P108" s="254"/>
      <c r="Q108" s="75">
        <f t="shared" si="64"/>
        <v>0</v>
      </c>
      <c r="R108" s="74">
        <f>'Tabella-Z2'!I115</f>
        <v>2.5000000000000001E-2</v>
      </c>
      <c r="S108" s="251"/>
      <c r="T108" s="76">
        <f t="shared" si="65"/>
        <v>0</v>
      </c>
      <c r="U108" s="77">
        <f>'Tabella-Z2'!K115</f>
        <v>0.03</v>
      </c>
      <c r="V108" s="254"/>
      <c r="W108" s="75">
        <f t="shared" si="66"/>
        <v>0</v>
      </c>
      <c r="X108" s="74">
        <f>'Tabella-Z2'!K115</f>
        <v>0.03</v>
      </c>
      <c r="Y108" s="251"/>
      <c r="Z108" s="76">
        <f t="shared" si="67"/>
        <v>0</v>
      </c>
      <c r="AA108" s="78">
        <f>'Tabella-Z2'!K115</f>
        <v>0.03</v>
      </c>
    </row>
    <row r="109" spans="1:27" ht="18" hidden="1" customHeight="1" outlineLevel="1" x14ac:dyDescent="0.3">
      <c r="A109" s="168"/>
      <c r="B109" s="198" t="s">
        <v>553</v>
      </c>
      <c r="C109" s="542" t="s">
        <v>482</v>
      </c>
      <c r="D109" s="543"/>
      <c r="E109" s="543"/>
      <c r="F109" s="171"/>
      <c r="G109" s="251"/>
      <c r="H109" s="76">
        <f t="shared" si="61"/>
        <v>0</v>
      </c>
      <c r="I109" s="77">
        <f>'Tabella-Z2'!H116</f>
        <v>0.03</v>
      </c>
      <c r="J109" s="251"/>
      <c r="K109" s="75">
        <f t="shared" si="62"/>
        <v>0</v>
      </c>
      <c r="L109" s="74">
        <f>'Tabella-Z2'!H116</f>
        <v>0.03</v>
      </c>
      <c r="M109" s="251"/>
      <c r="N109" s="76">
        <f t="shared" si="63"/>
        <v>0</v>
      </c>
      <c r="O109" s="77">
        <f>'Tabella-Z2'!I116</f>
        <v>0.03</v>
      </c>
      <c r="P109" s="254"/>
      <c r="Q109" s="75">
        <f t="shared" si="64"/>
        <v>0</v>
      </c>
      <c r="R109" s="74">
        <f>'Tabella-Z2'!I116</f>
        <v>0.03</v>
      </c>
      <c r="S109" s="251"/>
      <c r="T109" s="76">
        <f t="shared" si="65"/>
        <v>0</v>
      </c>
      <c r="U109" s="77">
        <f>'Tabella-Z2'!K116</f>
        <v>0.03</v>
      </c>
      <c r="V109" s="254"/>
      <c r="W109" s="75">
        <f t="shared" si="66"/>
        <v>0</v>
      </c>
      <c r="X109" s="74">
        <f>'Tabella-Z2'!K116</f>
        <v>0.03</v>
      </c>
      <c r="Y109" s="251"/>
      <c r="Z109" s="76">
        <f t="shared" si="67"/>
        <v>0</v>
      </c>
      <c r="AA109" s="78">
        <f>'Tabella-Z2'!K116</f>
        <v>0.03</v>
      </c>
    </row>
    <row r="110" spans="1:27" ht="18" hidden="1" customHeight="1" outlineLevel="1" x14ac:dyDescent="0.3">
      <c r="A110" s="168"/>
      <c r="B110" s="198" t="s">
        <v>554</v>
      </c>
      <c r="C110" s="542" t="s">
        <v>555</v>
      </c>
      <c r="D110" s="543"/>
      <c r="E110" s="543"/>
      <c r="F110" s="171"/>
      <c r="G110" s="251"/>
      <c r="H110" s="76">
        <f t="shared" si="61"/>
        <v>0</v>
      </c>
      <c r="I110" s="77">
        <f>'Tabella-Z2'!H117</f>
        <v>0.1</v>
      </c>
      <c r="J110" s="251"/>
      <c r="K110" s="75">
        <f t="shared" si="62"/>
        <v>0</v>
      </c>
      <c r="L110" s="74">
        <f>'Tabella-Z2'!H117</f>
        <v>0.1</v>
      </c>
      <c r="M110" s="251"/>
      <c r="N110" s="76">
        <f t="shared" si="63"/>
        <v>0</v>
      </c>
      <c r="O110" s="77">
        <f>'Tabella-Z2'!I117</f>
        <v>0.1</v>
      </c>
      <c r="P110" s="254"/>
      <c r="Q110" s="75">
        <f t="shared" si="64"/>
        <v>0</v>
      </c>
      <c r="R110" s="74">
        <f>'Tabella-Z2'!I117</f>
        <v>0.1</v>
      </c>
      <c r="S110" s="251"/>
      <c r="T110" s="76">
        <f t="shared" si="65"/>
        <v>0</v>
      </c>
      <c r="U110" s="77">
        <f>'Tabella-Z2'!K117</f>
        <v>0.1</v>
      </c>
      <c r="V110" s="254"/>
      <c r="W110" s="75">
        <f t="shared" si="66"/>
        <v>0</v>
      </c>
      <c r="X110" s="74">
        <f>'Tabella-Z2'!K117</f>
        <v>0.1</v>
      </c>
      <c r="Y110" s="251"/>
      <c r="Z110" s="76">
        <f t="shared" si="67"/>
        <v>0</v>
      </c>
      <c r="AA110" s="78">
        <f>'Tabella-Z2'!K117</f>
        <v>0.1</v>
      </c>
    </row>
    <row r="111" spans="1:27" ht="18" hidden="1" customHeight="1" outlineLevel="1" x14ac:dyDescent="0.3">
      <c r="A111" s="168"/>
      <c r="B111" s="198" t="s">
        <v>556</v>
      </c>
      <c r="C111" s="542" t="s">
        <v>557</v>
      </c>
      <c r="D111" s="543"/>
      <c r="E111" s="543"/>
      <c r="F111" s="171"/>
      <c r="G111" s="251"/>
      <c r="H111" s="76">
        <f t="shared" si="61"/>
        <v>0</v>
      </c>
      <c r="I111" s="77">
        <f>'Tabella-Z2'!H118</f>
        <v>0.01</v>
      </c>
      <c r="J111" s="251"/>
      <c r="K111" s="75">
        <f t="shared" si="62"/>
        <v>0</v>
      </c>
      <c r="L111" s="74">
        <f>'Tabella-Z2'!H118</f>
        <v>0.01</v>
      </c>
      <c r="M111" s="251"/>
      <c r="N111" s="76">
        <f t="shared" si="63"/>
        <v>0</v>
      </c>
      <c r="O111" s="77">
        <f>'Tabella-Z2'!I118</f>
        <v>0.01</v>
      </c>
      <c r="P111" s="254"/>
      <c r="Q111" s="75">
        <f t="shared" si="64"/>
        <v>0</v>
      </c>
      <c r="R111" s="74">
        <f>'Tabella-Z2'!I118</f>
        <v>0.01</v>
      </c>
      <c r="S111" s="251"/>
      <c r="T111" s="76">
        <f t="shared" si="65"/>
        <v>0</v>
      </c>
      <c r="U111" s="77">
        <f>'Tabella-Z2'!K118</f>
        <v>0.01</v>
      </c>
      <c r="V111" s="254"/>
      <c r="W111" s="75">
        <f t="shared" si="66"/>
        <v>0</v>
      </c>
      <c r="X111" s="74">
        <f>'Tabella-Z2'!K118</f>
        <v>0.01</v>
      </c>
      <c r="Y111" s="251"/>
      <c r="Z111" s="76">
        <f t="shared" si="67"/>
        <v>0</v>
      </c>
      <c r="AA111" s="78">
        <f>'Tabella-Z2'!K118</f>
        <v>0.01</v>
      </c>
    </row>
    <row r="112" spans="1:27" ht="18" hidden="1" customHeight="1" outlineLevel="1" x14ac:dyDescent="0.3">
      <c r="A112" s="168"/>
      <c r="B112" s="198" t="s">
        <v>558</v>
      </c>
      <c r="C112" s="542" t="s">
        <v>559</v>
      </c>
      <c r="D112" s="543"/>
      <c r="E112" s="543"/>
      <c r="F112" s="171"/>
      <c r="G112" s="251"/>
      <c r="H112" s="76">
        <f t="shared" si="61"/>
        <v>0</v>
      </c>
      <c r="I112" s="77">
        <f>'Tabella-Z2'!H119</f>
        <v>0.13</v>
      </c>
      <c r="J112" s="251"/>
      <c r="K112" s="75">
        <f t="shared" si="62"/>
        <v>0</v>
      </c>
      <c r="L112" s="74">
        <f>'Tabella-Z2'!H119</f>
        <v>0.13</v>
      </c>
      <c r="M112" s="251"/>
      <c r="N112" s="76">
        <f t="shared" si="63"/>
        <v>0</v>
      </c>
      <c r="O112" s="77">
        <f>'Tabella-Z2'!I119</f>
        <v>0.13</v>
      </c>
      <c r="P112" s="254"/>
      <c r="Q112" s="75">
        <f t="shared" si="64"/>
        <v>0</v>
      </c>
      <c r="R112" s="74">
        <f>'Tabella-Z2'!I119</f>
        <v>0.13</v>
      </c>
      <c r="S112" s="251"/>
      <c r="T112" s="76">
        <f t="shared" si="65"/>
        <v>0</v>
      </c>
      <c r="U112" s="77">
        <f>'Tabella-Z2'!K119</f>
        <v>0.13</v>
      </c>
      <c r="V112" s="254"/>
      <c r="W112" s="75">
        <f t="shared" si="66"/>
        <v>0</v>
      </c>
      <c r="X112" s="74">
        <f>'Tabella-Z2'!K119</f>
        <v>0.13</v>
      </c>
      <c r="Y112" s="251"/>
      <c r="Z112" s="76">
        <f t="shared" si="67"/>
        <v>0</v>
      </c>
      <c r="AA112" s="78">
        <f>'Tabella-Z2'!K119</f>
        <v>0.13</v>
      </c>
    </row>
    <row r="113" spans="1:27" ht="18" hidden="1" customHeight="1" outlineLevel="1" x14ac:dyDescent="0.3">
      <c r="A113" s="168"/>
      <c r="B113" s="198" t="s">
        <v>560</v>
      </c>
      <c r="C113" s="542" t="s">
        <v>561</v>
      </c>
      <c r="D113" s="543"/>
      <c r="E113" s="543"/>
      <c r="F113" s="171"/>
      <c r="G113" s="251"/>
      <c r="H113" s="76">
        <f t="shared" si="61"/>
        <v>0</v>
      </c>
      <c r="I113" s="77">
        <f>'Tabella-Z2'!H120</f>
        <v>0.04</v>
      </c>
      <c r="J113" s="251"/>
      <c r="K113" s="75">
        <f t="shared" si="62"/>
        <v>0</v>
      </c>
      <c r="L113" s="74">
        <f>'Tabella-Z2'!H120</f>
        <v>0.04</v>
      </c>
      <c r="M113" s="251"/>
      <c r="N113" s="76">
        <f t="shared" si="63"/>
        <v>0</v>
      </c>
      <c r="O113" s="77">
        <f>'Tabella-Z2'!I120</f>
        <v>0.04</v>
      </c>
      <c r="P113" s="254"/>
      <c r="Q113" s="75">
        <f t="shared" si="64"/>
        <v>0</v>
      </c>
      <c r="R113" s="74">
        <f>'Tabella-Z2'!I120</f>
        <v>0.04</v>
      </c>
      <c r="S113" s="251"/>
      <c r="T113" s="76">
        <f t="shared" si="65"/>
        <v>0</v>
      </c>
      <c r="U113" s="77">
        <f>'Tabella-Z2'!K120</f>
        <v>0.04</v>
      </c>
      <c r="V113" s="254"/>
      <c r="W113" s="75">
        <f t="shared" si="66"/>
        <v>0</v>
      </c>
      <c r="X113" s="74">
        <f>'Tabella-Z2'!K120</f>
        <v>0.04</v>
      </c>
      <c r="Y113" s="251"/>
      <c r="Z113" s="76">
        <f t="shared" si="67"/>
        <v>0</v>
      </c>
      <c r="AA113" s="78">
        <f>'Tabella-Z2'!K120</f>
        <v>0.04</v>
      </c>
    </row>
    <row r="114" spans="1:27" ht="18" hidden="1" customHeight="1" outlineLevel="1" x14ac:dyDescent="0.3">
      <c r="A114" s="168"/>
      <c r="B114" s="199" t="s">
        <v>562</v>
      </c>
      <c r="C114" s="546" t="s">
        <v>563</v>
      </c>
      <c r="D114" s="547"/>
      <c r="E114" s="547"/>
      <c r="F114" s="171"/>
      <c r="G114" s="258"/>
      <c r="H114" s="90">
        <f t="shared" si="61"/>
        <v>0</v>
      </c>
      <c r="I114" s="92">
        <f>'Tabella-Z2'!H121</f>
        <v>0.01</v>
      </c>
      <c r="J114" s="258"/>
      <c r="K114" s="75">
        <f t="shared" si="62"/>
        <v>0</v>
      </c>
      <c r="L114" s="74">
        <f>'Tabella-Z2'!H121</f>
        <v>0.01</v>
      </c>
      <c r="M114" s="258"/>
      <c r="N114" s="90">
        <f t="shared" si="63"/>
        <v>0</v>
      </c>
      <c r="O114" s="92">
        <f>'Tabella-Z2'!I121</f>
        <v>0.01</v>
      </c>
      <c r="P114" s="259"/>
      <c r="Q114" s="75">
        <f t="shared" si="64"/>
        <v>0</v>
      </c>
      <c r="R114" s="74">
        <f>'Tabella-Z2'!I121</f>
        <v>0.01</v>
      </c>
      <c r="S114" s="258"/>
      <c r="T114" s="90">
        <f t="shared" si="65"/>
        <v>0</v>
      </c>
      <c r="U114" s="92">
        <f>'Tabella-Z2'!K121</f>
        <v>0.01</v>
      </c>
      <c r="V114" s="259"/>
      <c r="W114" s="75">
        <f t="shared" si="66"/>
        <v>0</v>
      </c>
      <c r="X114" s="74">
        <f>'Tabella-Z2'!K121</f>
        <v>0.01</v>
      </c>
      <c r="Y114" s="258"/>
      <c r="Z114" s="90">
        <f t="shared" si="67"/>
        <v>0</v>
      </c>
      <c r="AA114" s="97">
        <f>'Tabella-Z2'!K121</f>
        <v>0.01</v>
      </c>
    </row>
    <row r="115" spans="1:27" ht="18" hidden="1" customHeight="1" outlineLevel="1" x14ac:dyDescent="0.3">
      <c r="A115" s="168"/>
      <c r="B115" s="509" t="s">
        <v>694</v>
      </c>
      <c r="C115" s="509"/>
      <c r="D115" s="509"/>
      <c r="E115" s="101" t="s">
        <v>2</v>
      </c>
      <c r="F115" s="101"/>
      <c r="G115" s="102"/>
      <c r="H115" s="102">
        <f>SUM(H104:H114)</f>
        <v>0</v>
      </c>
      <c r="I115" s="102">
        <f>H115</f>
        <v>0</v>
      </c>
      <c r="J115" s="102"/>
      <c r="K115" s="102">
        <f>SUM(K104:K114)</f>
        <v>0</v>
      </c>
      <c r="L115" s="102">
        <f>K115</f>
        <v>0</v>
      </c>
      <c r="M115" s="102"/>
      <c r="N115" s="102">
        <f>SUM(N104:N114)</f>
        <v>0</v>
      </c>
      <c r="O115" s="102">
        <f>N115</f>
        <v>0</v>
      </c>
      <c r="P115" s="102"/>
      <c r="Q115" s="102">
        <f>SUM(Q104:Q114)</f>
        <v>0</v>
      </c>
      <c r="R115" s="102">
        <f>Q115</f>
        <v>0</v>
      </c>
      <c r="S115" s="102"/>
      <c r="T115" s="102">
        <f>SUM(T104:T114)</f>
        <v>0</v>
      </c>
      <c r="U115" s="102">
        <f>T115</f>
        <v>0</v>
      </c>
      <c r="V115" s="102"/>
      <c r="W115" s="102">
        <f>SUM(W104:W114)</f>
        <v>0</v>
      </c>
      <c r="X115" s="102">
        <f>W115</f>
        <v>0</v>
      </c>
      <c r="Y115" s="102"/>
      <c r="Z115" s="102">
        <f>SUM(Z104:Z114)</f>
        <v>0</v>
      </c>
      <c r="AA115" s="102">
        <f>Z115</f>
        <v>0</v>
      </c>
    </row>
    <row r="116" spans="1:27" ht="12.75" hidden="1" customHeight="1" outlineLevel="1" thickBot="1" x14ac:dyDescent="0.35">
      <c r="A116" s="168"/>
      <c r="B116" s="475" t="s">
        <v>7</v>
      </c>
      <c r="C116" s="475"/>
      <c r="D116" s="475"/>
      <c r="E116" s="112" t="s">
        <v>3</v>
      </c>
      <c r="F116" s="112"/>
      <c r="G116" s="469">
        <f>I115*G4*G5*G7</f>
        <v>0</v>
      </c>
      <c r="H116" s="470"/>
      <c r="I116" s="470"/>
      <c r="J116" s="469">
        <f>L115*J4*J5*J7</f>
        <v>0</v>
      </c>
      <c r="K116" s="470"/>
      <c r="L116" s="470"/>
      <c r="M116" s="469">
        <f>O115*M4*M5*M7</f>
        <v>0</v>
      </c>
      <c r="N116" s="470"/>
      <c r="O116" s="470"/>
      <c r="P116" s="469">
        <f>R115*P4*P5*P7</f>
        <v>0</v>
      </c>
      <c r="Q116" s="470"/>
      <c r="R116" s="470"/>
      <c r="S116" s="469">
        <f>U115*S4*S5*S7</f>
        <v>0</v>
      </c>
      <c r="T116" s="470"/>
      <c r="U116" s="470"/>
      <c r="V116" s="469">
        <f>X115*V4*V5*V7</f>
        <v>0</v>
      </c>
      <c r="W116" s="470"/>
      <c r="X116" s="470"/>
      <c r="Y116" s="469">
        <f>AA115*Y4*Y5*Y7</f>
        <v>0</v>
      </c>
      <c r="Z116" s="470"/>
      <c r="AA116" s="470"/>
    </row>
    <row r="117" spans="1:27" ht="25.5" hidden="1" customHeight="1" outlineLevel="1" thickBot="1" x14ac:dyDescent="0.35">
      <c r="A117" s="177"/>
      <c r="B117" s="471" t="s">
        <v>605</v>
      </c>
      <c r="C117" s="472"/>
      <c r="D117" s="472"/>
      <c r="E117" s="472"/>
      <c r="F117" s="473"/>
      <c r="G117" s="477">
        <f>SUM(G116:AA116)</f>
        <v>0</v>
      </c>
      <c r="H117" s="478"/>
      <c r="I117" s="478"/>
      <c r="J117" s="478"/>
      <c r="K117" s="478"/>
      <c r="L117" s="478"/>
      <c r="M117" s="478"/>
      <c r="N117" s="478"/>
      <c r="O117" s="478"/>
      <c r="P117" s="478"/>
      <c r="Q117" s="478"/>
      <c r="R117" s="478"/>
      <c r="S117" s="478"/>
      <c r="T117" s="478"/>
      <c r="U117" s="478"/>
      <c r="V117" s="478"/>
      <c r="W117" s="478"/>
      <c r="X117" s="478"/>
      <c r="Y117" s="478"/>
      <c r="Z117" s="478"/>
      <c r="AA117" s="479"/>
    </row>
    <row r="118" spans="1:27" ht="20.25" hidden="1" customHeight="1" x14ac:dyDescent="0.3">
      <c r="A118" s="177"/>
      <c r="B118" s="14"/>
      <c r="C118" s="14"/>
      <c r="D118" s="15"/>
      <c r="E118" s="16"/>
      <c r="F118" s="16"/>
      <c r="G118" s="17"/>
      <c r="H118" s="17"/>
      <c r="I118" s="17"/>
      <c r="J118" s="17"/>
      <c r="K118" s="17"/>
      <c r="L118" s="17"/>
      <c r="M118" s="17"/>
      <c r="N118" s="17"/>
      <c r="O118" s="17"/>
      <c r="P118" s="17"/>
      <c r="Q118" s="17"/>
      <c r="R118" s="17"/>
      <c r="S118" s="17"/>
      <c r="T118" s="17"/>
      <c r="U118" s="17"/>
      <c r="V118" s="17"/>
      <c r="W118" s="17"/>
      <c r="X118" s="17"/>
      <c r="Y118" s="17"/>
      <c r="Z118" s="17"/>
      <c r="AA118" s="17"/>
    </row>
    <row r="119" spans="1:27" ht="18" hidden="1" customHeight="1" outlineLevel="1" x14ac:dyDescent="0.3">
      <c r="A119" s="168"/>
      <c r="B119" s="98" t="s">
        <v>691</v>
      </c>
      <c r="C119" s="550" t="s">
        <v>690</v>
      </c>
      <c r="D119" s="551"/>
      <c r="E119" s="551"/>
      <c r="F119" s="551"/>
      <c r="G119" s="551"/>
      <c r="H119" s="551"/>
      <c r="I119" s="551"/>
      <c r="J119" s="551"/>
      <c r="K119" s="551"/>
      <c r="L119" s="551"/>
      <c r="M119" s="551"/>
      <c r="N119" s="551"/>
      <c r="O119" s="551"/>
      <c r="P119" s="551"/>
      <c r="Q119" s="551"/>
      <c r="R119" s="551"/>
      <c r="S119" s="551"/>
      <c r="T119" s="551"/>
      <c r="U119" s="551"/>
      <c r="V119" s="551"/>
      <c r="W119" s="551"/>
      <c r="X119" s="551"/>
      <c r="Y119" s="551"/>
      <c r="Z119" s="551"/>
      <c r="AA119" s="552"/>
    </row>
    <row r="120" spans="1:27" ht="18" hidden="1" customHeight="1" outlineLevel="1" x14ac:dyDescent="0.3">
      <c r="B120" s="240" t="s">
        <v>564</v>
      </c>
      <c r="C120" s="548" t="s">
        <v>565</v>
      </c>
      <c r="D120" s="549"/>
      <c r="E120" s="549"/>
      <c r="F120" s="171"/>
      <c r="G120" s="251"/>
      <c r="H120" s="76">
        <f t="shared" ref="H120:H125" si="68">IF($F120="X",I120,IF(G120="X",I120,0))</f>
        <v>0</v>
      </c>
      <c r="I120" s="77">
        <f>'Tabella-Z2'!H126</f>
        <v>0.32</v>
      </c>
      <c r="J120" s="254"/>
      <c r="K120" s="76">
        <f t="shared" ref="K120:K124" si="69">IF($F120="X",L120,IF(J120="X",L120,0))</f>
        <v>0</v>
      </c>
      <c r="L120" s="77">
        <f>'Tabella-Z2'!H126</f>
        <v>0.32</v>
      </c>
      <c r="M120" s="254"/>
      <c r="N120" s="76">
        <f t="shared" ref="N120:N140" si="70">IF($F120="X",O120,IF(M120="X",O120,0))</f>
        <v>0</v>
      </c>
      <c r="O120" s="77">
        <f>'Tabella-Z2'!I126</f>
        <v>0.38</v>
      </c>
      <c r="P120" s="254"/>
      <c r="Q120" s="76">
        <f t="shared" ref="Q120:Q124" si="71">IF($F120="X",R120,IF(P120="X",R120,0))</f>
        <v>0</v>
      </c>
      <c r="R120" s="77">
        <f>'Tabella-Z2'!I126</f>
        <v>0.38</v>
      </c>
      <c r="S120" s="254"/>
      <c r="T120" s="76">
        <f t="shared" ref="T120:T140" si="72">IF($F120="X",U120,IF(S120="X",U120,0))</f>
        <v>0</v>
      </c>
      <c r="U120" s="77">
        <f>IF(S6="",0,IF(VLOOKUP($S$6,'Tabella-Z1'!K33:M45,3)="A",'Tabella-Z2'!K126,'Tabella-Z2'!L126))</f>
        <v>0.32</v>
      </c>
      <c r="V120" s="254"/>
      <c r="W120" s="76">
        <f t="shared" ref="W120:W140" si="73">IF($F120="X",X120,IF(V120="X",X120,0))</f>
        <v>0</v>
      </c>
      <c r="X120" s="77">
        <f>IF(V6="",0,IF(VLOOKUP($V$6,'Tabella-Z1'!K33:M45,3)="A",'Tabella-Z2'!K126,'Tabella-Z2'!L126))</f>
        <v>0.32</v>
      </c>
      <c r="Y120" s="254"/>
      <c r="Z120" s="76">
        <f t="shared" ref="Z120:Z124" si="74">IF($F120="X",AA120,IF(Y120="X",AA120,0))</f>
        <v>0</v>
      </c>
      <c r="AA120" s="78">
        <f>IF(Y6="",0,IF(VLOOKUP($V$6,'Tabella-Z1'!K33:M45,3)="A",'Tabella-Z2'!K126,'Tabella-Z2'!L126))</f>
        <v>0.32</v>
      </c>
    </row>
    <row r="121" spans="1:27" ht="24.9" hidden="1" customHeight="1" outlineLevel="1" x14ac:dyDescent="0.3">
      <c r="B121" s="240" t="s">
        <v>566</v>
      </c>
      <c r="C121" s="548" t="s">
        <v>567</v>
      </c>
      <c r="D121" s="549"/>
      <c r="E121" s="549"/>
      <c r="F121" s="171"/>
      <c r="G121" s="251"/>
      <c r="H121" s="76">
        <f t="shared" si="68"/>
        <v>0</v>
      </c>
      <c r="I121" s="77">
        <f>'Tabella-Z2'!H127</f>
        <v>0.03</v>
      </c>
      <c r="J121" s="254"/>
      <c r="K121" s="76">
        <f t="shared" si="69"/>
        <v>0</v>
      </c>
      <c r="L121" s="77">
        <f>'Tabella-Z2'!H127</f>
        <v>0.03</v>
      </c>
      <c r="M121" s="254"/>
      <c r="N121" s="76">
        <f t="shared" si="70"/>
        <v>0</v>
      </c>
      <c r="O121" s="77">
        <f>'Tabella-Z2'!I127</f>
        <v>0.02</v>
      </c>
      <c r="P121" s="254"/>
      <c r="Q121" s="76">
        <f t="shared" si="71"/>
        <v>0</v>
      </c>
      <c r="R121" s="77">
        <f>'Tabella-Z2'!I127</f>
        <v>0.02</v>
      </c>
      <c r="S121" s="254"/>
      <c r="T121" s="76">
        <f t="shared" si="72"/>
        <v>0</v>
      </c>
      <c r="U121" s="77">
        <f>'Tabella-Z2'!K127</f>
        <v>0.03</v>
      </c>
      <c r="V121" s="254"/>
      <c r="W121" s="76">
        <f t="shared" si="73"/>
        <v>0</v>
      </c>
      <c r="X121" s="77">
        <f>'Tabella-Z2'!K127</f>
        <v>0.03</v>
      </c>
      <c r="Y121" s="254"/>
      <c r="Z121" s="76">
        <f t="shared" si="74"/>
        <v>0</v>
      </c>
      <c r="AA121" s="78">
        <f>'Tabella-Z2'!K127</f>
        <v>0.03</v>
      </c>
    </row>
    <row r="122" spans="1:27" ht="24.9" hidden="1" customHeight="1" outlineLevel="1" x14ac:dyDescent="0.3">
      <c r="B122" s="240" t="s">
        <v>568</v>
      </c>
      <c r="C122" s="548" t="s">
        <v>569</v>
      </c>
      <c r="D122" s="549"/>
      <c r="E122" s="549"/>
      <c r="F122" s="171"/>
      <c r="G122" s="251"/>
      <c r="H122" s="76">
        <f t="shared" si="68"/>
        <v>0</v>
      </c>
      <c r="I122" s="77">
        <f>'Tabella-Z2'!H128</f>
        <v>0.02</v>
      </c>
      <c r="J122" s="254"/>
      <c r="K122" s="76">
        <f t="shared" si="69"/>
        <v>0</v>
      </c>
      <c r="L122" s="77">
        <f>'Tabella-Z2'!H128</f>
        <v>0.02</v>
      </c>
      <c r="M122" s="254"/>
      <c r="N122" s="76">
        <f t="shared" si="70"/>
        <v>0</v>
      </c>
      <c r="O122" s="77">
        <f>'Tabella-Z2'!I128</f>
        <v>0.02</v>
      </c>
      <c r="P122" s="254"/>
      <c r="Q122" s="76">
        <f t="shared" si="71"/>
        <v>0</v>
      </c>
      <c r="R122" s="77">
        <f>'Tabella-Z2'!I128</f>
        <v>0.02</v>
      </c>
      <c r="S122" s="254"/>
      <c r="T122" s="76">
        <f t="shared" si="72"/>
        <v>0</v>
      </c>
      <c r="U122" s="77">
        <f>'Tabella-Z2'!K128</f>
        <v>0.02</v>
      </c>
      <c r="V122" s="254"/>
      <c r="W122" s="76">
        <f t="shared" si="73"/>
        <v>0</v>
      </c>
      <c r="X122" s="77">
        <f>'Tabella-Z2'!K128</f>
        <v>0.02</v>
      </c>
      <c r="Y122" s="254"/>
      <c r="Z122" s="76">
        <f t="shared" si="74"/>
        <v>0</v>
      </c>
      <c r="AA122" s="78">
        <f>'Tabella-Z2'!K128</f>
        <v>0.02</v>
      </c>
    </row>
    <row r="123" spans="1:27" ht="18" hidden="1" customHeight="1" outlineLevel="1" x14ac:dyDescent="0.3">
      <c r="B123" s="240" t="s">
        <v>570</v>
      </c>
      <c r="C123" s="548" t="s">
        <v>571</v>
      </c>
      <c r="D123" s="549"/>
      <c r="E123" s="549"/>
      <c r="F123" s="171"/>
      <c r="G123" s="251"/>
      <c r="H123" s="76">
        <f t="shared" si="68"/>
        <v>0</v>
      </c>
      <c r="I123" s="77">
        <f>'Tabella-Z2'!H129</f>
        <v>0.02</v>
      </c>
      <c r="J123" s="254"/>
      <c r="K123" s="76">
        <f t="shared" si="69"/>
        <v>0</v>
      </c>
      <c r="L123" s="77">
        <f>'Tabella-Z2'!H129</f>
        <v>0.02</v>
      </c>
      <c r="M123" s="254"/>
      <c r="N123" s="76">
        <f t="shared" si="70"/>
        <v>0</v>
      </c>
      <c r="O123" s="77">
        <f>'Tabella-Z2'!I129</f>
        <v>0.02</v>
      </c>
      <c r="P123" s="254"/>
      <c r="Q123" s="76">
        <f t="shared" si="71"/>
        <v>0</v>
      </c>
      <c r="R123" s="77">
        <f>'Tabella-Z2'!I129</f>
        <v>0.02</v>
      </c>
      <c r="S123" s="254"/>
      <c r="T123" s="76">
        <f t="shared" si="72"/>
        <v>0</v>
      </c>
      <c r="U123" s="77">
        <f>'Tabella-Z2'!K129</f>
        <v>0.02</v>
      </c>
      <c r="V123" s="254"/>
      <c r="W123" s="76">
        <f t="shared" si="73"/>
        <v>0</v>
      </c>
      <c r="X123" s="77">
        <f>'Tabella-Z2'!K129</f>
        <v>0.02</v>
      </c>
      <c r="Y123" s="254"/>
      <c r="Z123" s="76">
        <f t="shared" si="74"/>
        <v>0</v>
      </c>
      <c r="AA123" s="78">
        <f>'Tabella-Z2'!K129</f>
        <v>0.02</v>
      </c>
    </row>
    <row r="124" spans="1:27" ht="18" hidden="1" customHeight="1" outlineLevel="1" x14ac:dyDescent="0.3">
      <c r="B124" s="240" t="s">
        <v>572</v>
      </c>
      <c r="C124" s="548" t="s">
        <v>573</v>
      </c>
      <c r="D124" s="549"/>
      <c r="E124" s="549"/>
      <c r="F124" s="171"/>
      <c r="G124" s="251"/>
      <c r="H124" s="76">
        <f t="shared" si="68"/>
        <v>0</v>
      </c>
      <c r="I124" s="77">
        <f>'Tabella-Z2'!H130</f>
        <v>0.1</v>
      </c>
      <c r="J124" s="254"/>
      <c r="K124" s="76">
        <f t="shared" si="69"/>
        <v>0</v>
      </c>
      <c r="L124" s="77">
        <f>'Tabella-Z2'!H130</f>
        <v>0.1</v>
      </c>
      <c r="M124" s="254"/>
      <c r="N124" s="76">
        <f t="shared" si="70"/>
        <v>0</v>
      </c>
      <c r="O124" s="77">
        <f>'Tabella-Z2'!I130</f>
        <v>0.1</v>
      </c>
      <c r="P124" s="254"/>
      <c r="Q124" s="76">
        <f t="shared" si="71"/>
        <v>0</v>
      </c>
      <c r="R124" s="77">
        <f>'Tabella-Z2'!I130</f>
        <v>0.1</v>
      </c>
      <c r="S124" s="254"/>
      <c r="T124" s="76">
        <f t="shared" si="72"/>
        <v>0</v>
      </c>
      <c r="U124" s="77">
        <f>'Tabella-Z2'!K130</f>
        <v>0.1</v>
      </c>
      <c r="V124" s="254"/>
      <c r="W124" s="76">
        <f t="shared" si="73"/>
        <v>0</v>
      </c>
      <c r="X124" s="77">
        <f>'Tabella-Z2'!K130</f>
        <v>0.1</v>
      </c>
      <c r="Y124" s="254"/>
      <c r="Z124" s="76">
        <f t="shared" si="74"/>
        <v>0</v>
      </c>
      <c r="AA124" s="78">
        <f>'Tabella-Z2'!K130</f>
        <v>0.1</v>
      </c>
    </row>
    <row r="125" spans="1:27" ht="18" hidden="1" customHeight="1" outlineLevel="1" x14ac:dyDescent="0.3">
      <c r="B125" s="555" t="s">
        <v>574</v>
      </c>
      <c r="C125" s="548" t="s">
        <v>692</v>
      </c>
      <c r="D125" s="201" t="s">
        <v>439</v>
      </c>
      <c r="E125" s="202">
        <v>250000</v>
      </c>
      <c r="F125" s="558"/>
      <c r="G125" s="511"/>
      <c r="H125" s="41">
        <f t="shared" si="68"/>
        <v>0</v>
      </c>
      <c r="I125" s="42">
        <f>'Tabella-Z2'!H131</f>
        <v>3.9E-2</v>
      </c>
      <c r="J125" s="497"/>
      <c r="K125" s="41">
        <f>IF($F125="X",L125,IF(J125="X",L125,0))</f>
        <v>0</v>
      </c>
      <c r="L125" s="42">
        <f>'Tabella-Z2'!H131</f>
        <v>3.9E-2</v>
      </c>
      <c r="M125" s="497"/>
      <c r="N125" s="41">
        <f t="shared" si="70"/>
        <v>0</v>
      </c>
      <c r="O125" s="42">
        <f>IF(M6="",0,IF(VLOOKUP($M$6,'Tabella-Z1'!$K$27:$M$32,3)=13,'Tabella-Z2'!I131,'Tabella-Z2'!J131))</f>
        <v>3.9E-2</v>
      </c>
      <c r="P125" s="497"/>
      <c r="Q125" s="41">
        <f>IF($F125="X",R125,IF(P125="X",R125,0))</f>
        <v>0</v>
      </c>
      <c r="R125" s="42">
        <f>IF(P6="",0,IF(VLOOKUP($M$6,'Tabella-Z1'!$K$27:$M$32,3)=13,'Tabella-Z2'!I131,'Tabella-Z2'!J131))</f>
        <v>3.9E-2</v>
      </c>
      <c r="S125" s="497"/>
      <c r="T125" s="41">
        <f t="shared" si="72"/>
        <v>0</v>
      </c>
      <c r="U125" s="42">
        <f>'Tabella-Z2'!K131</f>
        <v>3.9E-2</v>
      </c>
      <c r="V125" s="497"/>
      <c r="W125" s="41">
        <f t="shared" si="73"/>
        <v>0</v>
      </c>
      <c r="X125" s="42">
        <f>'Tabella-Z2'!K131</f>
        <v>3.9E-2</v>
      </c>
      <c r="Y125" s="497"/>
      <c r="Z125" s="41">
        <f>IF($F125="X",AA125,IF(Y125="X",AA125,0))</f>
        <v>0</v>
      </c>
      <c r="AA125" s="43">
        <f>'Tabella-Z2'!K131</f>
        <v>3.9E-2</v>
      </c>
    </row>
    <row r="126" spans="1:27" ht="18" hidden="1" customHeight="1" outlineLevel="1" x14ac:dyDescent="0.3">
      <c r="B126" s="556"/>
      <c r="C126" s="557"/>
      <c r="D126" s="203" t="s">
        <v>440</v>
      </c>
      <c r="E126" s="204">
        <v>500000</v>
      </c>
      <c r="F126" s="559"/>
      <c r="G126" s="512"/>
      <c r="H126" s="61">
        <f>IF(AND($F$125="X",$G$4&gt;E125),I126,IF(AND($G$125="X",$G$4&gt;E125),I126,0))</f>
        <v>0</v>
      </c>
      <c r="I126" s="62">
        <f>'Tabella-Z2'!H132</f>
        <v>0.01</v>
      </c>
      <c r="J126" s="498"/>
      <c r="K126" s="61">
        <f>IF(AND($F$125="X",$J$4&gt;E125),L126,IF(AND($J$125="X",$J$4&gt;E125),L126,0))</f>
        <v>0</v>
      </c>
      <c r="L126" s="62">
        <f>'Tabella-Z2'!H132</f>
        <v>0.01</v>
      </c>
      <c r="M126" s="498"/>
      <c r="N126" s="61">
        <f>IF(AND($F$125="X",$M$4&gt;E125),O126,IF(AND($M$125="X",$M$4&gt;E125),O126,0))</f>
        <v>0</v>
      </c>
      <c r="O126" s="62">
        <f>IF(M6="",0,IF(VLOOKUP($M$6,'Tabella-Z1'!$K$27:$M$32,3)=13,'Tabella-Z2'!I132,'Tabella-Z2'!J132))</f>
        <v>0.01</v>
      </c>
      <c r="P126" s="498"/>
      <c r="Q126" s="61">
        <f>IF(AND($F$125="X",$P$4&gt;H125),R126,IF(AND($P$125="X",$P$4&gt;H125),R126,0))</f>
        <v>0</v>
      </c>
      <c r="R126" s="62">
        <f>IF(P6="",0,IF(VLOOKUP($M$6,'Tabella-Z1'!$K$27:$M$32,3)=13,'Tabella-Z2'!I132,'Tabella-Z2'!J132))</f>
        <v>0.01</v>
      </c>
      <c r="S126" s="498"/>
      <c r="T126" s="61">
        <f>IF(AND($F$125="X",$S$4&gt;E125),U126,IF(AND($S$125="X",$S$4&gt;E125),U126,0))</f>
        <v>0</v>
      </c>
      <c r="U126" s="62">
        <f>'Tabella-Z2'!K132</f>
        <v>0.01</v>
      </c>
      <c r="V126" s="498"/>
      <c r="W126" s="61">
        <f>IF(AND($F$125="X",$V$4&gt;E125),X126,IF(AND($V$125="X",$V$4&gt;E125),X126,0))</f>
        <v>0</v>
      </c>
      <c r="X126" s="62">
        <f>'Tabella-Z2'!K132</f>
        <v>0.01</v>
      </c>
      <c r="Y126" s="498"/>
      <c r="Z126" s="61">
        <f>IF(AND($F$125="X",$Y$4&gt;H125),AA126,IF(AND($V$125="X",$Y$4&gt;H125),AA126,0))</f>
        <v>0</v>
      </c>
      <c r="AA126" s="63">
        <f>'Tabella-Z2'!K132</f>
        <v>0.01</v>
      </c>
    </row>
    <row r="127" spans="1:27" ht="18" hidden="1" customHeight="1" outlineLevel="1" x14ac:dyDescent="0.3">
      <c r="B127" s="556"/>
      <c r="C127" s="557"/>
      <c r="D127" s="203" t="s">
        <v>440</v>
      </c>
      <c r="E127" s="204">
        <v>1000000</v>
      </c>
      <c r="F127" s="559"/>
      <c r="G127" s="512"/>
      <c r="H127" s="61">
        <f>IF(AND($F$125="X",$G$4&gt;E126),I127,IF(AND($G$125="X",$G$4&gt;E126),I127,0))</f>
        <v>0</v>
      </c>
      <c r="I127" s="62">
        <f>'Tabella-Z2'!H133</f>
        <v>1.2999999999999999E-2</v>
      </c>
      <c r="J127" s="498"/>
      <c r="K127" s="61">
        <f>IF(AND($F$125="X",$J$4&gt;E126),L127,IF(AND($J$125="X",$J$4&gt;E126),L127,0))</f>
        <v>0</v>
      </c>
      <c r="L127" s="62">
        <f>'Tabella-Z2'!H133</f>
        <v>1.2999999999999999E-2</v>
      </c>
      <c r="M127" s="498"/>
      <c r="N127" s="61">
        <f>IF(AND($F$125="X",$M$4&gt;E126),O127,IF(AND($M$125="X",$M$4&gt;E126),O127,0))</f>
        <v>0</v>
      </c>
      <c r="O127" s="62">
        <f>IF(M6="",0,IF(VLOOKUP($M$6,'Tabella-Z1'!$K$27:$M$32,3)=13,'Tabella-Z2'!I133,'Tabella-Z2'!J133))</f>
        <v>1.2999999999999999E-2</v>
      </c>
      <c r="P127" s="498"/>
      <c r="Q127" s="61">
        <f>IF(AND($F$125="X",$P$4&gt;H126),R127,IF(AND($P$125="X",$P$4&gt;H126),R127,0))</f>
        <v>0</v>
      </c>
      <c r="R127" s="62">
        <f>IF(P6="",0,IF(VLOOKUP($M$6,'Tabella-Z1'!$K$27:$M$32,3)=13,'Tabella-Z2'!I133,'Tabella-Z2'!J133))</f>
        <v>1.2999999999999999E-2</v>
      </c>
      <c r="S127" s="498"/>
      <c r="T127" s="61">
        <f>IF(AND($F$125="X",$S$4&gt;E126),U127,IF(AND($S$125="X",$S$4&gt;E126),U127,0))</f>
        <v>0</v>
      </c>
      <c r="U127" s="62">
        <f>'Tabella-Z2'!K133</f>
        <v>1.2999999999999999E-2</v>
      </c>
      <c r="V127" s="498"/>
      <c r="W127" s="61">
        <f>IF(AND($F$125="X",$V$4&gt;E126),X127,IF(AND($V$125="X",$V$4&gt;E126),X127,0))</f>
        <v>0</v>
      </c>
      <c r="X127" s="62">
        <f>'Tabella-Z2'!K133</f>
        <v>1.2999999999999999E-2</v>
      </c>
      <c r="Y127" s="498"/>
      <c r="Z127" s="61">
        <f>IF(AND($F$125="X",$Y$4&gt;H126),AA127,IF(AND($V$125="X",$Y$4&gt;H126),AA127,0))</f>
        <v>0</v>
      </c>
      <c r="AA127" s="63">
        <f>'Tabella-Z2'!K133</f>
        <v>1.2999999999999999E-2</v>
      </c>
    </row>
    <row r="128" spans="1:27" ht="18" hidden="1" customHeight="1" outlineLevel="1" x14ac:dyDescent="0.3">
      <c r="B128" s="556"/>
      <c r="C128" s="557"/>
      <c r="D128" s="203" t="s">
        <v>440</v>
      </c>
      <c r="E128" s="204">
        <v>2500000</v>
      </c>
      <c r="F128" s="559"/>
      <c r="G128" s="512"/>
      <c r="H128" s="61">
        <f>IF(AND($F$125="X",$G$4&gt;E127),I128,IF(AND($G$125="X",$G$4&gt;E127),I128,0))</f>
        <v>0</v>
      </c>
      <c r="I128" s="62">
        <f>'Tabella-Z2'!H134</f>
        <v>1.7999999999999999E-2</v>
      </c>
      <c r="J128" s="498"/>
      <c r="K128" s="61">
        <f>IF(AND($F$125="X",$J$4&gt;E127),L128,IF(AND($J$125="X",$J$4&gt;E127),L128,0))</f>
        <v>0</v>
      </c>
      <c r="L128" s="62">
        <f>'Tabella-Z2'!H134</f>
        <v>1.7999999999999999E-2</v>
      </c>
      <c r="M128" s="498"/>
      <c r="N128" s="61">
        <f>IF(AND($F$125="X",$M$4&gt;E127),O128,IF(AND($M$125="X",$M$4&gt;E127),O128,0))</f>
        <v>0</v>
      </c>
      <c r="O128" s="62">
        <f>IF(M6="",0,IF(VLOOKUP($M$6,'Tabella-Z1'!$K$27:$M$32,3)=13,'Tabella-Z2'!I134,'Tabella-Z2'!J134))</f>
        <v>1.7999999999999999E-2</v>
      </c>
      <c r="P128" s="498"/>
      <c r="Q128" s="61">
        <f>IF(AND($F$125="X",$P$4&gt;H127),R128,IF(AND($P$125="X",$P$4&gt;H127),R128,0))</f>
        <v>0</v>
      </c>
      <c r="R128" s="62">
        <f>IF(P6="",0,IF(VLOOKUP($M$6,'Tabella-Z1'!$K$27:$M$32,3)=13,'Tabella-Z2'!I134,'Tabella-Z2'!J134))</f>
        <v>1.7999999999999999E-2</v>
      </c>
      <c r="S128" s="498"/>
      <c r="T128" s="61">
        <f>IF(AND($F$125="X",$S$4&gt;E127),U128,IF(AND($S$125="X",$S$4&gt;E127),U128,0))</f>
        <v>0</v>
      </c>
      <c r="U128" s="62">
        <f>'Tabella-Z2'!K134</f>
        <v>1.7999999999999999E-2</v>
      </c>
      <c r="V128" s="498"/>
      <c r="W128" s="61">
        <f>IF(AND($F$125="X",$V$4&gt;E127),X128,IF(AND($V$125="X",$V$4&gt;E127),X128,0))</f>
        <v>0</v>
      </c>
      <c r="X128" s="62">
        <f>'Tabella-Z2'!K134</f>
        <v>1.7999999999999999E-2</v>
      </c>
      <c r="Y128" s="498"/>
      <c r="Z128" s="61">
        <f>IF(AND($F$125="X",$Y$4&gt;H127),AA128,IF(AND($V$125="X",$Y$4&gt;H127),AA128,0))</f>
        <v>0</v>
      </c>
      <c r="AA128" s="63">
        <f>'Tabella-Z2'!K134</f>
        <v>1.7999999999999999E-2</v>
      </c>
    </row>
    <row r="129" spans="1:27" ht="18" hidden="1" customHeight="1" outlineLevel="1" x14ac:dyDescent="0.3">
      <c r="B129" s="556"/>
      <c r="C129" s="205" t="s">
        <v>603</v>
      </c>
      <c r="D129" s="203" t="s">
        <v>440</v>
      </c>
      <c r="E129" s="204">
        <v>10000000</v>
      </c>
      <c r="F129" s="559"/>
      <c r="G129" s="512"/>
      <c r="H129" s="61">
        <f>IF(AND($F$125="X",$G$4&gt;E128),I129,IF(AND($G$125="X",$G$4&gt;E128),I129,0))</f>
        <v>0</v>
      </c>
      <c r="I129" s="62">
        <f>'Tabella-Z2'!H135</f>
        <v>2.1999999999999999E-2</v>
      </c>
      <c r="J129" s="498"/>
      <c r="K129" s="61">
        <f>IF(AND($F$125="X",$J$4&gt;E128),L129,IF(AND($J$125="X",$J$4&gt;E128),L129,0))</f>
        <v>0</v>
      </c>
      <c r="L129" s="62">
        <f>'Tabella-Z2'!H135</f>
        <v>2.1999999999999999E-2</v>
      </c>
      <c r="M129" s="498"/>
      <c r="N129" s="61">
        <f>IF(AND($F$125="X",$M$4&gt;E128),O129,IF(AND($M$125="X",$M$4&gt;E128),O129,0))</f>
        <v>0</v>
      </c>
      <c r="O129" s="62">
        <f>IF(M6="",0,IF(VLOOKUP($M$6,'Tabella-Z1'!$K$27:$M$32,3)=13,'Tabella-Z2'!I135,'Tabella-Z2'!J135))</f>
        <v>2.1999999999999999E-2</v>
      </c>
      <c r="P129" s="498"/>
      <c r="Q129" s="61">
        <f>IF(AND($F$125="X",$P$4&gt;H128),R129,IF(AND($M$125="X",$P$4&gt;H128),R129,0))</f>
        <v>0</v>
      </c>
      <c r="R129" s="62">
        <f>IF(P6="",0,IF(VLOOKUP($M$6,'Tabella-Z1'!$K$27:$M$32,3)=13,'Tabella-Z2'!I135,'Tabella-Z2'!J135))</f>
        <v>2.1999999999999999E-2</v>
      </c>
      <c r="S129" s="498"/>
      <c r="T129" s="61">
        <f>IF(AND($F$125="X",$S$4&gt;E128),U129,IF(AND($S$125="X",$S$4&gt;E128),U129,0))</f>
        <v>0</v>
      </c>
      <c r="U129" s="62">
        <f>'Tabella-Z2'!K135</f>
        <v>2.1999999999999999E-2</v>
      </c>
      <c r="V129" s="498"/>
      <c r="W129" s="61">
        <f>IF(AND($F$125="X",$V$4&gt;E128),X129,IF(AND($V$125="X",$V$4&gt;E128),X129,0))</f>
        <v>0</v>
      </c>
      <c r="X129" s="62">
        <f>'Tabella-Z2'!K135</f>
        <v>2.1999999999999999E-2</v>
      </c>
      <c r="Y129" s="498"/>
      <c r="Z129" s="61">
        <f>IF(AND($F$125="X",$Y$4&gt;H128),AA129,IF(AND($V$125="X",$Y$4&gt;H128),AA129,0))</f>
        <v>0</v>
      </c>
      <c r="AA129" s="63">
        <f>'Tabella-Z2'!K135</f>
        <v>2.1999999999999999E-2</v>
      </c>
    </row>
    <row r="130" spans="1:27" ht="18" hidden="1" customHeight="1" outlineLevel="1" x14ac:dyDescent="0.3">
      <c r="B130" s="556"/>
      <c r="C130" s="206">
        <v>0</v>
      </c>
      <c r="D130" s="207" t="s">
        <v>441</v>
      </c>
      <c r="E130" s="208"/>
      <c r="F130" s="560"/>
      <c r="G130" s="513"/>
      <c r="H130" s="44">
        <f>IF(AND($F$125="X",$G$4&gt;E129),I130,IF(AND($G$125="X",$G$4&gt;E129),I130,0))</f>
        <v>0</v>
      </c>
      <c r="I130" s="45">
        <f>'Tabella-Z2'!H136</f>
        <v>2.1000000000000001E-2</v>
      </c>
      <c r="J130" s="499"/>
      <c r="K130" s="44">
        <f>IF(AND($F$125="X",$J$4&gt;E129),L130,IF(AND($J$125="X",$J$4&gt;E129),L130,0))</f>
        <v>0</v>
      </c>
      <c r="L130" s="45">
        <f>'Tabella-Z2'!H136</f>
        <v>2.1000000000000001E-2</v>
      </c>
      <c r="M130" s="499"/>
      <c r="N130" s="44">
        <f>IF(AND($F$125="X",$M$4&gt;E129),O130,IF(AND($M$125="X",$M$4&gt;E129),O130,0))</f>
        <v>0</v>
      </c>
      <c r="O130" s="45">
        <f>IF(M6="",0,IF(VLOOKUP($M$6,'Tabella-Z1'!$K$27:$M$32,3)=13,'Tabella-Z2'!I136,'Tabella-Z2'!J136))</f>
        <v>2.1000000000000001E-2</v>
      </c>
      <c r="P130" s="499"/>
      <c r="Q130" s="44">
        <f>IF(AND($F$125="X",$P$4&gt;H129),R130,IF(AND($P$125="X",$P$4&gt;H129),R130,0))</f>
        <v>0</v>
      </c>
      <c r="R130" s="45">
        <f>IF(P6="",0,IF(VLOOKUP($M$6,'Tabella-Z1'!$K$27:$M$32,3)=13,'Tabella-Z2'!I136,'Tabella-Z2'!J136))</f>
        <v>2.1000000000000001E-2</v>
      </c>
      <c r="S130" s="499"/>
      <c r="T130" s="44">
        <f>IF(AND($F$125="X",$S$4&gt;E129),U130,IF(AND($S$125="X",$S$4&gt;E129),U130,0))</f>
        <v>0</v>
      </c>
      <c r="U130" s="45">
        <f>'Tabella-Z2'!K136</f>
        <v>2.1000000000000001E-2</v>
      </c>
      <c r="V130" s="499"/>
      <c r="W130" s="44">
        <f>IF(AND($F$125="X",$V$4&gt;E129),X130,IF(AND($V$125="X",$V$4&gt;E129),X130,0))</f>
        <v>0</v>
      </c>
      <c r="X130" s="45">
        <f>'Tabella-Z2'!K136</f>
        <v>2.1000000000000001E-2</v>
      </c>
      <c r="Y130" s="499"/>
      <c r="Z130" s="44">
        <f>IF(AND($F$125="X",$Y$4&gt;H129),AA130,IF(AND($V$125="X",$Y$4&gt;H129),AA130,0))</f>
        <v>0</v>
      </c>
      <c r="AA130" s="46">
        <f>'Tabella-Z2'!K136</f>
        <v>2.1000000000000001E-2</v>
      </c>
    </row>
    <row r="131" spans="1:27" ht="24" hidden="1" customHeight="1" outlineLevel="1" x14ac:dyDescent="0.3">
      <c r="B131" s="240" t="s">
        <v>575</v>
      </c>
      <c r="C131" s="553" t="s">
        <v>604</v>
      </c>
      <c r="D131" s="554"/>
      <c r="E131" s="209">
        <v>0</v>
      </c>
      <c r="F131" s="171"/>
      <c r="G131" s="251"/>
      <c r="H131" s="76">
        <f>IF($F131="X",I131,IF(G131="X",I131,0))</f>
        <v>0</v>
      </c>
      <c r="I131" s="77">
        <f>'Tabella-Z2'!H137</f>
        <v>0.06</v>
      </c>
      <c r="J131" s="254"/>
      <c r="K131" s="76">
        <f>IF($F131="X",I131,IF(J131="X",I131,0))</f>
        <v>0</v>
      </c>
      <c r="L131" s="77">
        <f>'Tabella-Z2'!H137</f>
        <v>0.06</v>
      </c>
      <c r="M131" s="254"/>
      <c r="N131" s="76">
        <f t="shared" si="70"/>
        <v>0</v>
      </c>
      <c r="O131" s="77">
        <f>'Tabella-Z2'!I137</f>
        <v>0.06</v>
      </c>
      <c r="P131" s="254"/>
      <c r="Q131" s="76">
        <f>IF($F131="X",R131,IF(P131="X",R131,0))</f>
        <v>0</v>
      </c>
      <c r="R131" s="77">
        <f>'Tabella-Z2'!I137</f>
        <v>0.06</v>
      </c>
      <c r="S131" s="254"/>
      <c r="T131" s="76">
        <f t="shared" si="72"/>
        <v>0</v>
      </c>
      <c r="U131" s="77">
        <f>'Tabella-Z2'!K137</f>
        <v>0.06</v>
      </c>
      <c r="V131" s="254"/>
      <c r="W131" s="76">
        <f t="shared" si="73"/>
        <v>0</v>
      </c>
      <c r="X131" s="77">
        <f>'Tabella-Z2'!K137</f>
        <v>0.06</v>
      </c>
      <c r="Y131" s="254"/>
      <c r="Z131" s="76">
        <f>IF($F131="X",AA131,IF(Y131="X",AA131,0))</f>
        <v>0</v>
      </c>
      <c r="AA131" s="78">
        <f>'Tabella-Z2'!K137</f>
        <v>0.06</v>
      </c>
    </row>
    <row r="132" spans="1:27" ht="18" hidden="1" customHeight="1" outlineLevel="1" x14ac:dyDescent="0.3">
      <c r="B132" s="240" t="s">
        <v>576</v>
      </c>
      <c r="C132" s="548" t="s">
        <v>392</v>
      </c>
      <c r="D132" s="543"/>
      <c r="E132" s="543"/>
      <c r="F132" s="171"/>
      <c r="G132" s="251"/>
      <c r="H132" s="76">
        <f>IF($F132="X",I132,IF(G132="X",I132,0))</f>
        <v>0</v>
      </c>
      <c r="I132" s="77">
        <f>'Tabella-Z2'!H138</f>
        <v>0.14000000000000001</v>
      </c>
      <c r="J132" s="254"/>
      <c r="K132" s="76">
        <f>IF($F132="X",L132,IF(J132="X",L132,0))</f>
        <v>0</v>
      </c>
      <c r="L132" s="77">
        <f>'Tabella-Z2'!H138</f>
        <v>0.14000000000000001</v>
      </c>
      <c r="M132" s="254"/>
      <c r="N132" s="76">
        <f t="shared" si="70"/>
        <v>0</v>
      </c>
      <c r="O132" s="77">
        <f>'Tabella-Z2'!I138</f>
        <v>0.09</v>
      </c>
      <c r="P132" s="254"/>
      <c r="Q132" s="76">
        <f t="shared" ref="Q132:Q133" si="75">IF($F132="X",R132,IF(P132="X",R132,0))</f>
        <v>0</v>
      </c>
      <c r="R132" s="77">
        <f>'Tabella-Z2'!I138</f>
        <v>0.09</v>
      </c>
      <c r="S132" s="254"/>
      <c r="T132" s="76">
        <f t="shared" si="72"/>
        <v>0</v>
      </c>
      <c r="U132" s="77">
        <f>'Tabella-Z2'!K138</f>
        <v>0.15</v>
      </c>
      <c r="V132" s="254"/>
      <c r="W132" s="76">
        <f t="shared" si="73"/>
        <v>0</v>
      </c>
      <c r="X132" s="77">
        <f>'Tabella-Z2'!K138</f>
        <v>0.15</v>
      </c>
      <c r="Y132" s="254"/>
      <c r="Z132" s="76">
        <f t="shared" ref="Z132:Z133" si="76">IF($F132="X",AA132,IF(Y132="X",AA132,0))</f>
        <v>0</v>
      </c>
      <c r="AA132" s="78">
        <f>'Tabella-Z2'!K138</f>
        <v>0.15</v>
      </c>
    </row>
    <row r="133" spans="1:27" ht="18" hidden="1" customHeight="1" outlineLevel="1" x14ac:dyDescent="0.3">
      <c r="B133" s="240" t="s">
        <v>577</v>
      </c>
      <c r="C133" s="548" t="s">
        <v>394</v>
      </c>
      <c r="D133" s="543"/>
      <c r="E133" s="543"/>
      <c r="F133" s="171"/>
      <c r="G133" s="251"/>
      <c r="H133" s="76">
        <f>IF($F133="X",I133,IF(G133="X",I133,0))</f>
        <v>0</v>
      </c>
      <c r="I133" s="77">
        <f>'Tabella-Z2'!H139</f>
        <v>0.41</v>
      </c>
      <c r="J133" s="254"/>
      <c r="K133" s="76">
        <f t="shared" ref="K133:K134" si="77">IF($F133="X",L133,IF(J133="X",L133,0))</f>
        <v>0</v>
      </c>
      <c r="L133" s="77">
        <f>'Tabella-Z2'!H139</f>
        <v>0.41</v>
      </c>
      <c r="M133" s="254"/>
      <c r="N133" s="76">
        <f t="shared" si="70"/>
        <v>0</v>
      </c>
      <c r="O133" s="77">
        <f>'Tabella-Z2'!I139</f>
        <v>0.43</v>
      </c>
      <c r="P133" s="254"/>
      <c r="Q133" s="76">
        <f t="shared" si="75"/>
        <v>0</v>
      </c>
      <c r="R133" s="77">
        <f>'Tabella-Z2'!I139</f>
        <v>0.43</v>
      </c>
      <c r="S133" s="254"/>
      <c r="T133" s="76">
        <f t="shared" si="72"/>
        <v>0</v>
      </c>
      <c r="U133" s="77">
        <f>'Tabella-Z2'!K139</f>
        <v>0.32</v>
      </c>
      <c r="V133" s="254"/>
      <c r="W133" s="76">
        <f t="shared" si="73"/>
        <v>0</v>
      </c>
      <c r="X133" s="77">
        <f>'Tabella-Z2'!K139</f>
        <v>0.32</v>
      </c>
      <c r="Y133" s="254"/>
      <c r="Z133" s="76">
        <f t="shared" si="76"/>
        <v>0</v>
      </c>
      <c r="AA133" s="78">
        <f>'Tabella-Z2'!K139</f>
        <v>0.32</v>
      </c>
    </row>
    <row r="134" spans="1:27" ht="18" hidden="1" customHeight="1" outlineLevel="1" x14ac:dyDescent="0.3">
      <c r="B134" s="548" t="s">
        <v>578</v>
      </c>
      <c r="C134" s="548" t="s">
        <v>579</v>
      </c>
      <c r="D134" s="201" t="s">
        <v>439</v>
      </c>
      <c r="E134" s="202">
        <v>500000</v>
      </c>
      <c r="F134" s="558"/>
      <c r="G134" s="511"/>
      <c r="H134" s="41">
        <f>IF($F134="X",I134,IF(G134="X",I134,0))</f>
        <v>0</v>
      </c>
      <c r="I134" s="42">
        <f>'Tabella-Z2'!H140</f>
        <v>0.06</v>
      </c>
      <c r="J134" s="497"/>
      <c r="K134" s="41">
        <f t="shared" si="77"/>
        <v>0</v>
      </c>
      <c r="L134" s="42">
        <f>'Tabella-Z2'!H140</f>
        <v>0.06</v>
      </c>
      <c r="M134" s="497"/>
      <c r="N134" s="41">
        <f t="shared" si="70"/>
        <v>0</v>
      </c>
      <c r="O134" s="42">
        <f>'Tabella-Z2'!I140</f>
        <v>0.06</v>
      </c>
      <c r="P134" s="497"/>
      <c r="Q134" s="41">
        <f>IF($F134="X",R134,IF(P134="X",R134,0))</f>
        <v>0</v>
      </c>
      <c r="R134" s="42">
        <f>'Tabella-Z2'!I140</f>
        <v>0.06</v>
      </c>
      <c r="S134" s="497"/>
      <c r="T134" s="41">
        <f t="shared" si="72"/>
        <v>0</v>
      </c>
      <c r="U134" s="42">
        <f>'Tabella-Z2'!K140</f>
        <v>4.4999999999999998E-2</v>
      </c>
      <c r="V134" s="497"/>
      <c r="W134" s="41">
        <f t="shared" si="73"/>
        <v>0</v>
      </c>
      <c r="X134" s="42">
        <f>'Tabella-Z2'!K140</f>
        <v>4.4999999999999998E-2</v>
      </c>
      <c r="Y134" s="497"/>
      <c r="Z134" s="41">
        <f>IF($F134="X",AA134,IF(Y134="X",AA134,0))</f>
        <v>0</v>
      </c>
      <c r="AA134" s="43">
        <f>'Tabella-Z2'!K140</f>
        <v>4.4999999999999998E-2</v>
      </c>
    </row>
    <row r="135" spans="1:27" ht="18" hidden="1" customHeight="1" outlineLevel="1" x14ac:dyDescent="0.3">
      <c r="B135" s="561"/>
      <c r="C135" s="548"/>
      <c r="D135" s="207" t="s">
        <v>441</v>
      </c>
      <c r="E135" s="208"/>
      <c r="F135" s="560"/>
      <c r="G135" s="513"/>
      <c r="H135" s="44">
        <f>IF(AND($F$134="X",$G$4&gt;E134),I135,IF(AND($G$134="X",$G$4&gt;E134),I135,0))</f>
        <v>0</v>
      </c>
      <c r="I135" s="45">
        <f>'Tabella-Z2'!H141</f>
        <v>1.2E-2</v>
      </c>
      <c r="J135" s="499"/>
      <c r="K135" s="44">
        <f>IF(AND($F$134="X",$J$4&gt;K134),L135,IF(AND($J$134="X",$J$4&gt;K134),L135,0))</f>
        <v>0</v>
      </c>
      <c r="L135" s="45">
        <f>'Tabella-Z2'!H141</f>
        <v>1.2E-2</v>
      </c>
      <c r="M135" s="499"/>
      <c r="N135" s="44">
        <f>IF(AND($F$134="X",$M$4&gt;E134),O135,IF(AND($M$134="X",$M$4&gt;E134),O135,0))</f>
        <v>0</v>
      </c>
      <c r="O135" s="45">
        <f>'Tabella-Z2'!I141</f>
        <v>1.2E-2</v>
      </c>
      <c r="P135" s="499"/>
      <c r="Q135" s="44">
        <f>IF(AND($F$134="X",$P$4&gt;H134),R135,IF(AND($P$134="X",$P$4&gt;H134),R135,0))</f>
        <v>0</v>
      </c>
      <c r="R135" s="45">
        <f>'Tabella-Z2'!I141</f>
        <v>1.2E-2</v>
      </c>
      <c r="S135" s="499"/>
      <c r="T135" s="44">
        <f>IF(AND($F$134="X",$S$4&gt;E134),U135,IF(AND($S$134="X",$S$4&gt;E134),U135,0))</f>
        <v>0</v>
      </c>
      <c r="U135" s="45">
        <f>'Tabella-Z2'!K141</f>
        <v>0.09</v>
      </c>
      <c r="V135" s="499"/>
      <c r="W135" s="44">
        <f>IF(AND($F$134="X",$V$4&gt;E134),X135,IF(AND($V$134="X",$V$4&gt;E134),X135,0))</f>
        <v>0</v>
      </c>
      <c r="X135" s="45">
        <f>'Tabella-Z2'!K141</f>
        <v>0.09</v>
      </c>
      <c r="Y135" s="499"/>
      <c r="Z135" s="44">
        <f>IF(AND($F$134="X",$Y$4&gt;H134),AA135,IF(AND($V$134="X",$Y$4&gt;H134),AA135,0))</f>
        <v>0</v>
      </c>
      <c r="AA135" s="46">
        <f>'Tabella-Z2'!K141</f>
        <v>0.09</v>
      </c>
    </row>
    <row r="136" spans="1:27" ht="18" hidden="1" customHeight="1" outlineLevel="1" x14ac:dyDescent="0.3">
      <c r="B136" s="548" t="s">
        <v>580</v>
      </c>
      <c r="C136" s="548" t="s">
        <v>581</v>
      </c>
      <c r="D136" s="210" t="s">
        <v>439</v>
      </c>
      <c r="E136" s="211">
        <v>500000</v>
      </c>
      <c r="F136" s="563"/>
      <c r="G136" s="511"/>
      <c r="H136" s="99">
        <f>IF($F136="X",I136,IF(G136="X",I136,0))</f>
        <v>0</v>
      </c>
      <c r="I136" s="100">
        <f>'Tabella-Z2'!H142</f>
        <v>4.4999999999999998E-2</v>
      </c>
      <c r="J136" s="562"/>
      <c r="K136" s="99">
        <f>IF($F136="X",L136,IF(J136="X",L136,0))</f>
        <v>0</v>
      </c>
      <c r="L136" s="100">
        <f>'Tabella-Z2'!H142</f>
        <v>4.4999999999999998E-2</v>
      </c>
      <c r="M136" s="562"/>
      <c r="N136" s="99">
        <f t="shared" si="70"/>
        <v>0</v>
      </c>
      <c r="O136" s="100">
        <f>'Tabella-Z2'!I142</f>
        <v>4.4999999999999998E-2</v>
      </c>
      <c r="P136" s="562"/>
      <c r="Q136" s="99">
        <f t="shared" ref="Q136" si="78">IF($F136="X",R136,IF(P136="X",R136,0))</f>
        <v>0</v>
      </c>
      <c r="R136" s="100">
        <f>'Tabella-Z2'!I142</f>
        <v>4.4999999999999998E-2</v>
      </c>
      <c r="S136" s="562"/>
      <c r="T136" s="99">
        <f t="shared" si="72"/>
        <v>0</v>
      </c>
      <c r="U136" s="100">
        <f>'Tabella-Z2'!K142</f>
        <v>3.5000000000000003E-2</v>
      </c>
      <c r="V136" s="562"/>
      <c r="W136" s="99">
        <f t="shared" si="73"/>
        <v>0</v>
      </c>
      <c r="X136" s="100">
        <f>'Tabella-Z2'!K142</f>
        <v>3.5000000000000003E-2</v>
      </c>
      <c r="Y136" s="562"/>
      <c r="Z136" s="99">
        <f>IF($F136="X",AA136,IF(Y136="X",AA136,0))</f>
        <v>0</v>
      </c>
      <c r="AA136" s="109">
        <f>'Tabella-Z2'!K142</f>
        <v>3.5000000000000003E-2</v>
      </c>
    </row>
    <row r="137" spans="1:27" ht="18" hidden="1" customHeight="1" outlineLevel="1" x14ac:dyDescent="0.3">
      <c r="B137" s="561"/>
      <c r="C137" s="548"/>
      <c r="D137" s="207" t="s">
        <v>441</v>
      </c>
      <c r="E137" s="208"/>
      <c r="F137" s="560"/>
      <c r="G137" s="513"/>
      <c r="H137" s="44">
        <f>IF(AND($F$136="X",$G$4&gt;E136),I137,IF(AND($G$136="X",$G$4&gt;E136),I137,0))</f>
        <v>0</v>
      </c>
      <c r="I137" s="45">
        <f>'Tabella-Z2'!H143</f>
        <v>0.09</v>
      </c>
      <c r="J137" s="499"/>
      <c r="K137" s="44">
        <f>IF(AND($F$136="X",$J$4&gt;K136),L137,IF(AND($J$136="X",$J$4&gt;K136),L137,0))</f>
        <v>0</v>
      </c>
      <c r="L137" s="45">
        <f>'Tabella-Z2'!H143</f>
        <v>0.09</v>
      </c>
      <c r="M137" s="499"/>
      <c r="N137" s="44">
        <f>IF(AND($F$136="X",$M$4&gt;E136),O137,IF(AND($M$136="X",$M$4&gt;E136),O137,0))</f>
        <v>0</v>
      </c>
      <c r="O137" s="45">
        <f>'Tabella-Z2'!I143</f>
        <v>0.09</v>
      </c>
      <c r="P137" s="499"/>
      <c r="Q137" s="44">
        <f>IF(AND($F$136="X",$P$4&gt;H136),R137,IF(AND($P$136="X",$P$4&gt;H136),R137,0))</f>
        <v>0</v>
      </c>
      <c r="R137" s="45">
        <f>'Tabella-Z2'!I143</f>
        <v>0.09</v>
      </c>
      <c r="S137" s="499"/>
      <c r="T137" s="44">
        <f>IF(AND($F$136="X",$S$4&gt;E136),U137,IF(AND($S$136="X",$S$4&gt;E136),U137,0))</f>
        <v>0</v>
      </c>
      <c r="U137" s="45">
        <f>'Tabella-Z2'!K143</f>
        <v>7.0000000000000007E-2</v>
      </c>
      <c r="V137" s="499"/>
      <c r="W137" s="44">
        <f>IF(AND($F$136="X",$V$4&gt;E136),X137,IF(AND($V$136="X",$V$4&gt;E136),X137,0))</f>
        <v>0</v>
      </c>
      <c r="X137" s="45">
        <f>'Tabella-Z2'!K143</f>
        <v>7.0000000000000007E-2</v>
      </c>
      <c r="Y137" s="499"/>
      <c r="Z137" s="44">
        <f>IF(AND($F$136="X",$Y$4&gt;H136),AA137,IF(AND($V$136="X",$Y$4&gt;H136),AA137,0))</f>
        <v>0</v>
      </c>
      <c r="AA137" s="46">
        <f>'Tabella-Z2'!K143</f>
        <v>7.0000000000000007E-2</v>
      </c>
    </row>
    <row r="138" spans="1:27" ht="18" hidden="1" customHeight="1" outlineLevel="1" x14ac:dyDescent="0.3">
      <c r="B138" s="240" t="s">
        <v>582</v>
      </c>
      <c r="C138" s="548" t="s">
        <v>583</v>
      </c>
      <c r="D138" s="549"/>
      <c r="E138" s="549"/>
      <c r="F138" s="171"/>
      <c r="G138" s="251"/>
      <c r="H138" s="76">
        <f>IF($F138="X",I138,IF(G138="X",I138,0))</f>
        <v>0</v>
      </c>
      <c r="I138" s="77">
        <f>'Tabella-Z2'!H144</f>
        <v>0.04</v>
      </c>
      <c r="J138" s="254"/>
      <c r="K138" s="76">
        <f t="shared" ref="K138:K140" si="79">IF($F138="X",L138,IF(J138="X",L138,0))</f>
        <v>0</v>
      </c>
      <c r="L138" s="77">
        <f>'Tabella-Z2'!H144</f>
        <v>0.04</v>
      </c>
      <c r="M138" s="254"/>
      <c r="N138" s="76">
        <f t="shared" si="70"/>
        <v>0</v>
      </c>
      <c r="O138" s="77">
        <f>'Tabella-Z2'!I144</f>
        <v>0.04</v>
      </c>
      <c r="P138" s="254"/>
      <c r="Q138" s="76">
        <f>IF($F138="X",R138,IF(P138="X",R138,0))</f>
        <v>0</v>
      </c>
      <c r="R138" s="77">
        <f>'Tabella-Z2'!I144</f>
        <v>0.04</v>
      </c>
      <c r="S138" s="254"/>
      <c r="T138" s="76">
        <f t="shared" si="72"/>
        <v>0</v>
      </c>
      <c r="U138" s="77">
        <f>'Tabella-Z2'!K144</f>
        <v>0.04</v>
      </c>
      <c r="V138" s="254"/>
      <c r="W138" s="76">
        <f t="shared" si="73"/>
        <v>0</v>
      </c>
      <c r="X138" s="77">
        <f>'Tabella-Z2'!K144</f>
        <v>0.04</v>
      </c>
      <c r="Y138" s="254"/>
      <c r="Z138" s="76">
        <f t="shared" ref="Z138:Z140" si="80">IF($F138="X",AA138,IF(Y138="X",AA138,0))</f>
        <v>0</v>
      </c>
      <c r="AA138" s="78">
        <f>'Tabella-Z2'!K144</f>
        <v>0.04</v>
      </c>
    </row>
    <row r="139" spans="1:27" ht="18" hidden="1" customHeight="1" outlineLevel="1" x14ac:dyDescent="0.3">
      <c r="B139" s="240" t="s">
        <v>584</v>
      </c>
      <c r="C139" s="548" t="s">
        <v>585</v>
      </c>
      <c r="D139" s="549"/>
      <c r="E139" s="549"/>
      <c r="F139" s="171"/>
      <c r="G139" s="251"/>
      <c r="H139" s="76">
        <f>IF($F139="X",I139,IF(G139="X",I139,0))</f>
        <v>0</v>
      </c>
      <c r="I139" s="77">
        <f>'Tabella-Z2'!H145</f>
        <v>0.25</v>
      </c>
      <c r="J139" s="254"/>
      <c r="K139" s="76">
        <f t="shared" si="79"/>
        <v>0</v>
      </c>
      <c r="L139" s="77">
        <f>'Tabella-Z2'!H145</f>
        <v>0.25</v>
      </c>
      <c r="M139" s="254"/>
      <c r="N139" s="76">
        <f t="shared" si="70"/>
        <v>0</v>
      </c>
      <c r="O139" s="77">
        <f>'Tabella-Z2'!I145</f>
        <v>0.25</v>
      </c>
      <c r="P139" s="254"/>
      <c r="Q139" s="76">
        <f t="shared" ref="Q139:Q140" si="81">IF($F139="X",R139,IF(P139="X",R139,0))</f>
        <v>0</v>
      </c>
      <c r="R139" s="77">
        <f>'Tabella-Z2'!I145</f>
        <v>0.25</v>
      </c>
      <c r="S139" s="254"/>
      <c r="T139" s="76">
        <f t="shared" si="72"/>
        <v>0</v>
      </c>
      <c r="U139" s="77">
        <f>'Tabella-Z2'!K145</f>
        <v>0.25</v>
      </c>
      <c r="V139" s="254"/>
      <c r="W139" s="76">
        <f t="shared" si="73"/>
        <v>0</v>
      </c>
      <c r="X139" s="77">
        <f>'Tabella-Z2'!K145</f>
        <v>0.25</v>
      </c>
      <c r="Y139" s="254"/>
      <c r="Z139" s="76">
        <f t="shared" si="80"/>
        <v>0</v>
      </c>
      <c r="AA139" s="78">
        <f>'Tabella-Z2'!K145</f>
        <v>0.25</v>
      </c>
    </row>
    <row r="140" spans="1:27" ht="18" hidden="1" customHeight="1" outlineLevel="1" x14ac:dyDescent="0.3">
      <c r="B140" s="240" t="s">
        <v>586</v>
      </c>
      <c r="C140" s="548" t="s">
        <v>587</v>
      </c>
      <c r="D140" s="549"/>
      <c r="E140" s="549"/>
      <c r="F140" s="171"/>
      <c r="G140" s="251"/>
      <c r="H140" s="76">
        <f>IF($F140="X",I140,IF(G140="X",I140,0))</f>
        <v>0</v>
      </c>
      <c r="I140" s="77">
        <f>'Tabella-Z2'!H146</f>
        <v>0.04</v>
      </c>
      <c r="J140" s="254"/>
      <c r="K140" s="76">
        <f t="shared" si="79"/>
        <v>0</v>
      </c>
      <c r="L140" s="77">
        <f>'Tabella-Z2'!H146</f>
        <v>0.04</v>
      </c>
      <c r="M140" s="254"/>
      <c r="N140" s="76">
        <f t="shared" si="70"/>
        <v>0</v>
      </c>
      <c r="O140" s="77">
        <f>'Tabella-Z2'!I146</f>
        <v>0.04</v>
      </c>
      <c r="P140" s="254"/>
      <c r="Q140" s="76">
        <f t="shared" si="81"/>
        <v>0</v>
      </c>
      <c r="R140" s="77">
        <f>'Tabella-Z2'!I146</f>
        <v>0.04</v>
      </c>
      <c r="S140" s="254"/>
      <c r="T140" s="76">
        <f t="shared" si="72"/>
        <v>0</v>
      </c>
      <c r="U140" s="77">
        <f>'Tabella-Z2'!K146</f>
        <v>0.04</v>
      </c>
      <c r="V140" s="254"/>
      <c r="W140" s="76">
        <f t="shared" si="73"/>
        <v>0</v>
      </c>
      <c r="X140" s="77">
        <f>'Tabella-Z2'!K146</f>
        <v>0.04</v>
      </c>
      <c r="Y140" s="254"/>
      <c r="Z140" s="76">
        <f t="shared" si="80"/>
        <v>0</v>
      </c>
      <c r="AA140" s="78">
        <f>'Tabella-Z2'!K146</f>
        <v>0.04</v>
      </c>
    </row>
    <row r="141" spans="1:27" ht="18" hidden="1" customHeight="1" outlineLevel="1" x14ac:dyDescent="0.3">
      <c r="B141" s="509" t="s">
        <v>694</v>
      </c>
      <c r="C141" s="509"/>
      <c r="D141" s="509"/>
      <c r="E141" s="104" t="s">
        <v>2</v>
      </c>
      <c r="F141" s="101"/>
      <c r="G141" s="102"/>
      <c r="H141" s="102">
        <f>SUM(H120:H124,H131:H133,H138:H140)</f>
        <v>0</v>
      </c>
      <c r="I141" s="102">
        <f>H141</f>
        <v>0</v>
      </c>
      <c r="J141" s="102"/>
      <c r="K141" s="102">
        <f>SUM(K120:K124,K131:K133,K138:K140)</f>
        <v>0</v>
      </c>
      <c r="L141" s="102">
        <f>K141</f>
        <v>0</v>
      </c>
      <c r="M141" s="102"/>
      <c r="N141" s="102">
        <f>SUM(N120:N124,N131:N133,N138:N140)</f>
        <v>0</v>
      </c>
      <c r="O141" s="102">
        <f>N141</f>
        <v>0</v>
      </c>
      <c r="P141" s="102"/>
      <c r="Q141" s="102">
        <f>SUM(Q120:Q124,Q131:Q133,Q138:Q140)</f>
        <v>0</v>
      </c>
      <c r="R141" s="102">
        <f>Q141</f>
        <v>0</v>
      </c>
      <c r="S141" s="102"/>
      <c r="T141" s="102">
        <f>SUM(T120:T124,T131:T133,T138:T140)</f>
        <v>0</v>
      </c>
      <c r="U141" s="102">
        <f>T141</f>
        <v>0</v>
      </c>
      <c r="V141" s="102"/>
      <c r="W141" s="102">
        <f>SUM(W120:W124,W131:W133,W138:W140)</f>
        <v>0</v>
      </c>
      <c r="X141" s="102">
        <f>W141</f>
        <v>0</v>
      </c>
      <c r="Y141" s="102"/>
      <c r="Z141" s="102">
        <f>SUM(Z120:Z124,Z131:Z133,Z138:Z140)</f>
        <v>0</v>
      </c>
      <c r="AA141" s="102">
        <f>Z141</f>
        <v>0</v>
      </c>
    </row>
    <row r="142" spans="1:27" ht="12.75" hidden="1" customHeight="1" outlineLevel="1" thickBot="1" x14ac:dyDescent="0.35">
      <c r="B142" s="475" t="s">
        <v>7</v>
      </c>
      <c r="C142" s="475"/>
      <c r="D142" s="475"/>
      <c r="E142" s="113" t="s">
        <v>3</v>
      </c>
      <c r="F142" s="112"/>
      <c r="G142" s="469">
        <f>I141*G4*G5*G7+$C$130*G5*G7*SUM(H221:H226)+G5*G7*SUM(H228:H229)+G5*G7*SUM(H231:H232)+G4*G5*G7*H131*$E$131</f>
        <v>0</v>
      </c>
      <c r="H142" s="470"/>
      <c r="I142" s="470"/>
      <c r="J142" s="469">
        <f t="shared" ref="J142" si="82">L141*J4*J5*J7+$C$130*J5*J7*SUM(K221:K226)+J5*J7*SUM(K228:K229)+J5*J7*SUM(K231:K232)+J4*J5*J7*K131*$E$131</f>
        <v>0</v>
      </c>
      <c r="K142" s="470"/>
      <c r="L142" s="470"/>
      <c r="M142" s="469">
        <f t="shared" ref="M142" si="83">O141*M4*M5*M7+$C$130*M5*M7*SUM(N221:N226)+M5*M7*SUM(N228:N229)+M5*M7*SUM(N231:N232)+M4*M5*M7*N131*$E$131</f>
        <v>0</v>
      </c>
      <c r="N142" s="470"/>
      <c r="O142" s="470"/>
      <c r="P142" s="469">
        <f t="shared" ref="P142" si="84">R141*P4*P5*P7+$C$130*P5*P7*SUM(Q221:Q226)+P5*P7*SUM(Q228:Q229)+P5*P7*SUM(Q231:Q232)+P4*P5*P7*Q131*$E$131</f>
        <v>0</v>
      </c>
      <c r="Q142" s="470"/>
      <c r="R142" s="470"/>
      <c r="S142" s="469">
        <f t="shared" ref="S142" si="85">U141*S4*S5*S7+$C$130*S5*S7*SUM(T221:T226)+S5*S7*SUM(T228:T229)+S5*S7*SUM(T231:T232)+S4*S5*S7*T131*$E$131</f>
        <v>0</v>
      </c>
      <c r="T142" s="470"/>
      <c r="U142" s="470"/>
      <c r="V142" s="469">
        <f t="shared" ref="V142" si="86">X141*V4*V5*V7+$C$130*V5*V7*SUM(W221:W226)+V5*V7*SUM(W228:W229)+V5*V7*SUM(W231:W232)+V4*V5*V7*W131*$E$131</f>
        <v>0</v>
      </c>
      <c r="W142" s="470"/>
      <c r="X142" s="470"/>
      <c r="Y142" s="469">
        <f t="shared" ref="Y142" si="87">AA141*Y4*Y5*Y7+$C$130*Y5*Y7*SUM(Z221:Z226)+Y5*Y7*SUM(Z228:Z229)+Y5*Y7*SUM(Z231:Z232)+Y4*Y5*Y7*Z131*$E$131</f>
        <v>0</v>
      </c>
      <c r="Z142" s="470"/>
      <c r="AA142" s="470"/>
    </row>
    <row r="143" spans="1:27" ht="24.75" hidden="1" customHeight="1" outlineLevel="1" thickBot="1" x14ac:dyDescent="0.35">
      <c r="A143" s="177"/>
      <c r="B143" s="564" t="s">
        <v>605</v>
      </c>
      <c r="C143" s="565"/>
      <c r="D143" s="565"/>
      <c r="E143" s="565"/>
      <c r="F143" s="565"/>
      <c r="G143" s="570">
        <f>SUM(G142:AA142)</f>
        <v>0</v>
      </c>
      <c r="H143" s="570"/>
      <c r="I143" s="570"/>
      <c r="J143" s="570"/>
      <c r="K143" s="570"/>
      <c r="L143" s="570"/>
      <c r="M143" s="570"/>
      <c r="N143" s="570"/>
      <c r="O143" s="570"/>
      <c r="P143" s="570"/>
      <c r="Q143" s="570"/>
      <c r="R143" s="570"/>
      <c r="S143" s="570"/>
      <c r="T143" s="570"/>
      <c r="U143" s="570"/>
      <c r="V143" s="570"/>
      <c r="W143" s="570"/>
      <c r="X143" s="570"/>
      <c r="Y143" s="570"/>
      <c r="Z143" s="570"/>
      <c r="AA143" s="571"/>
    </row>
    <row r="144" spans="1:27" ht="20.25" hidden="1" customHeight="1" collapsed="1" x14ac:dyDescent="0.3">
      <c r="A144" s="177"/>
      <c r="B144" s="14"/>
      <c r="C144" s="14"/>
      <c r="D144" s="15"/>
      <c r="E144" s="16"/>
      <c r="F144" s="16"/>
      <c r="G144" s="17"/>
      <c r="H144" s="17"/>
      <c r="I144" s="17"/>
      <c r="J144" s="17"/>
      <c r="K144" s="17"/>
      <c r="L144" s="17"/>
      <c r="M144" s="17"/>
      <c r="N144" s="17"/>
      <c r="O144" s="17"/>
      <c r="P144" s="17"/>
      <c r="Q144" s="17"/>
      <c r="R144" s="17"/>
      <c r="S144" s="17"/>
      <c r="T144" s="17"/>
      <c r="U144" s="17"/>
      <c r="V144" s="17"/>
      <c r="W144" s="17"/>
      <c r="X144" s="17"/>
      <c r="Y144" s="17"/>
      <c r="Z144" s="17"/>
      <c r="AA144" s="17"/>
    </row>
    <row r="145" spans="1:28" ht="18" customHeight="1" outlineLevel="1" x14ac:dyDescent="0.3">
      <c r="A145" s="177"/>
      <c r="B145" s="110" t="s">
        <v>693</v>
      </c>
      <c r="C145" s="510" t="s">
        <v>699</v>
      </c>
      <c r="D145" s="480"/>
      <c r="E145" s="480"/>
      <c r="F145" s="480"/>
      <c r="G145" s="480"/>
      <c r="H145" s="480"/>
      <c r="I145" s="480"/>
      <c r="J145" s="480"/>
      <c r="K145" s="480"/>
      <c r="L145" s="480"/>
      <c r="M145" s="480"/>
      <c r="N145" s="480"/>
      <c r="O145" s="480"/>
      <c r="P145" s="480"/>
      <c r="Q145" s="480"/>
      <c r="R145" s="480"/>
      <c r="S145" s="480"/>
      <c r="T145" s="480"/>
      <c r="U145" s="480"/>
      <c r="V145" s="480"/>
      <c r="W145" s="480"/>
      <c r="X145" s="480"/>
      <c r="Y145" s="480"/>
      <c r="Z145" s="480"/>
      <c r="AA145" s="480"/>
    </row>
    <row r="146" spans="1:28" ht="30" customHeight="1" outlineLevel="1" x14ac:dyDescent="0.3">
      <c r="B146" s="198" t="s">
        <v>588</v>
      </c>
      <c r="C146" s="542" t="s">
        <v>632</v>
      </c>
      <c r="D146" s="543"/>
      <c r="E146" s="543"/>
      <c r="F146" s="372"/>
      <c r="G146" s="251"/>
      <c r="H146" s="76">
        <f>IF($F146="X",I146,IF(G146="X",I146,0))</f>
        <v>0</v>
      </c>
      <c r="I146" s="77">
        <f>'Tabella-Z2'!H152</f>
        <v>0.08</v>
      </c>
      <c r="J146" s="254"/>
      <c r="K146" s="76">
        <f t="shared" ref="K146:K147" si="88">IF($F146="X",L146,IF(J146="X",L146,0))</f>
        <v>0</v>
      </c>
      <c r="L146" s="77">
        <f>'Tabella-Z2'!H152</f>
        <v>0.08</v>
      </c>
      <c r="M146" s="254"/>
      <c r="N146" s="76">
        <f t="shared" ref="N146:N148" si="89">IF($F146="X",O146,IF(M146="X",O146,0))</f>
        <v>0</v>
      </c>
      <c r="O146" s="77">
        <f>'Tabella-Z2'!I152</f>
        <v>0.08</v>
      </c>
      <c r="P146" s="254"/>
      <c r="Q146" s="76">
        <f t="shared" ref="Q146:Q148" si="90">IF($F146="X",R146,IF(P146="X",R146,0))</f>
        <v>0</v>
      </c>
      <c r="R146" s="77">
        <f>'Tabella-Z2'!I152</f>
        <v>0.08</v>
      </c>
      <c r="S146" s="254"/>
      <c r="T146" s="76">
        <f t="shared" ref="T146:T147" si="91">IF($F146="X",U146,IF(S146="X",U146,0))</f>
        <v>0</v>
      </c>
      <c r="U146" s="77">
        <f>'Tabella-Z2'!K152</f>
        <v>0.08</v>
      </c>
      <c r="V146" s="254"/>
      <c r="W146" s="76">
        <f t="shared" ref="W146:W147" si="92">IF($F146="X",X146,IF(V146="X",X146,0))</f>
        <v>0</v>
      </c>
      <c r="X146" s="77">
        <f>'Tabella-Z2'!K152</f>
        <v>0.08</v>
      </c>
      <c r="Y146" s="254"/>
      <c r="Z146" s="76">
        <f t="shared" ref="Z146:Z147" si="93">IF($F146="X",AA146,IF(Y146="X",AA146,0))</f>
        <v>0</v>
      </c>
      <c r="AA146" s="76">
        <f>'Tabella-Z2'!K152</f>
        <v>0.08</v>
      </c>
      <c r="AB146" s="217"/>
    </row>
    <row r="147" spans="1:28" ht="30" customHeight="1" outlineLevel="1" x14ac:dyDescent="0.3">
      <c r="B147" s="198" t="s">
        <v>589</v>
      </c>
      <c r="C147" s="542" t="s">
        <v>590</v>
      </c>
      <c r="D147" s="549"/>
      <c r="E147" s="549"/>
      <c r="F147" s="372"/>
      <c r="G147" s="251"/>
      <c r="H147" s="76">
        <f>IF($F147="X",I147,IF(G147="X",I147,0))</f>
        <v>0</v>
      </c>
      <c r="I147" s="77">
        <f>'Tabella-Z2'!H153</f>
        <v>0.02</v>
      </c>
      <c r="J147" s="254"/>
      <c r="K147" s="76">
        <f t="shared" si="88"/>
        <v>0</v>
      </c>
      <c r="L147" s="77">
        <f>'Tabella-Z2'!H153</f>
        <v>0.02</v>
      </c>
      <c r="M147" s="254"/>
      <c r="N147" s="76">
        <f t="shared" si="89"/>
        <v>0</v>
      </c>
      <c r="O147" s="77">
        <f>'Tabella-Z2'!I153</f>
        <v>0.02</v>
      </c>
      <c r="P147" s="254"/>
      <c r="Q147" s="76">
        <f t="shared" si="90"/>
        <v>0</v>
      </c>
      <c r="R147" s="77">
        <f>'Tabella-Z2'!I153</f>
        <v>0.02</v>
      </c>
      <c r="S147" s="254"/>
      <c r="T147" s="76">
        <f t="shared" si="91"/>
        <v>0</v>
      </c>
      <c r="U147" s="77">
        <f>'Tabella-Z2'!K153</f>
        <v>0.02</v>
      </c>
      <c r="V147" s="254"/>
      <c r="W147" s="76">
        <f t="shared" si="92"/>
        <v>0</v>
      </c>
      <c r="X147" s="77">
        <f>'Tabella-Z2'!K153</f>
        <v>0.02</v>
      </c>
      <c r="Y147" s="254"/>
      <c r="Z147" s="76">
        <f t="shared" si="93"/>
        <v>0</v>
      </c>
      <c r="AA147" s="76">
        <f>'Tabella-Z2'!K153</f>
        <v>0.02</v>
      </c>
      <c r="AB147" s="217"/>
    </row>
    <row r="148" spans="1:28" ht="30" customHeight="1" outlineLevel="1" x14ac:dyDescent="0.3">
      <c r="B148" s="198" t="s">
        <v>591</v>
      </c>
      <c r="C148" s="542" t="s">
        <v>592</v>
      </c>
      <c r="D148" s="549"/>
      <c r="E148" s="549"/>
      <c r="F148" s="372"/>
      <c r="G148" s="566"/>
      <c r="H148" s="567"/>
      <c r="I148" s="567"/>
      <c r="J148" s="568"/>
      <c r="K148" s="567"/>
      <c r="L148" s="567"/>
      <c r="M148" s="254"/>
      <c r="N148" s="76">
        <f t="shared" si="89"/>
        <v>0</v>
      </c>
      <c r="O148" s="77">
        <f>'Tabella-Z2'!I154</f>
        <v>0.22</v>
      </c>
      <c r="P148" s="254"/>
      <c r="Q148" s="76">
        <f t="shared" si="90"/>
        <v>0</v>
      </c>
      <c r="R148" s="77">
        <f>'Tabella-Z2'!I154</f>
        <v>0.22</v>
      </c>
      <c r="S148" s="568"/>
      <c r="T148" s="567"/>
      <c r="U148" s="567"/>
      <c r="V148" s="568"/>
      <c r="W148" s="567"/>
      <c r="X148" s="567"/>
      <c r="Y148" s="568"/>
      <c r="Z148" s="567"/>
      <c r="AA148" s="569"/>
      <c r="AB148" s="217"/>
    </row>
    <row r="149" spans="1:28" ht="30" customHeight="1" outlineLevel="1" x14ac:dyDescent="0.3">
      <c r="B149" s="198" t="s">
        <v>593</v>
      </c>
      <c r="C149" s="542" t="s">
        <v>594</v>
      </c>
      <c r="D149" s="549"/>
      <c r="E149" s="549"/>
      <c r="F149" s="372"/>
      <c r="G149" s="566"/>
      <c r="H149" s="567"/>
      <c r="I149" s="567"/>
      <c r="J149" s="568"/>
      <c r="K149" s="567"/>
      <c r="L149" s="567"/>
      <c r="M149" s="568"/>
      <c r="N149" s="567"/>
      <c r="O149" s="567"/>
      <c r="P149" s="568"/>
      <c r="Q149" s="567"/>
      <c r="R149" s="567"/>
      <c r="S149" s="254"/>
      <c r="T149" s="76">
        <f t="shared" ref="T149:T150" si="94">IF($F149="X",U149,IF(S149="X",U149,0))</f>
        <v>0</v>
      </c>
      <c r="U149" s="77">
        <f>'Tabella-Z2'!K155</f>
        <v>0.18</v>
      </c>
      <c r="V149" s="254"/>
      <c r="W149" s="76">
        <f t="shared" ref="W149:W150" si="95">IF($F149="X",X149,IF(V149="X",X149,0))</f>
        <v>0</v>
      </c>
      <c r="X149" s="77">
        <f>'Tabella-Z2'!K155</f>
        <v>0.18</v>
      </c>
      <c r="Y149" s="254"/>
      <c r="Z149" s="76">
        <f t="shared" ref="Z149:Z150" si="96">IF($F149="X",AA149,IF(Y149="X",AA149,0))</f>
        <v>0</v>
      </c>
      <c r="AA149" s="76">
        <f>'Tabella-Z2'!K155</f>
        <v>0.18</v>
      </c>
      <c r="AB149" s="217"/>
    </row>
    <row r="150" spans="1:28" ht="30" customHeight="1" outlineLevel="1" x14ac:dyDescent="0.3">
      <c r="B150" s="198" t="s">
        <v>595</v>
      </c>
      <c r="C150" s="542" t="s">
        <v>420</v>
      </c>
      <c r="D150" s="543"/>
      <c r="E150" s="543"/>
      <c r="F150" s="372" t="s">
        <v>713</v>
      </c>
      <c r="G150" s="251"/>
      <c r="H150" s="76">
        <f>IF($F150="X",I150,IF(G150="X",I150,0))</f>
        <v>0.03</v>
      </c>
      <c r="I150" s="77">
        <f>'Tabella-Z2'!H156</f>
        <v>0.03</v>
      </c>
      <c r="J150" s="254"/>
      <c r="K150" s="76">
        <f t="shared" ref="K150" si="97">IF($F150="X",L150,IF(J150="X",L150,0))</f>
        <v>0.03</v>
      </c>
      <c r="L150" s="77">
        <f>'Tabella-Z2'!H156</f>
        <v>0.03</v>
      </c>
      <c r="M150" s="254"/>
      <c r="N150" s="76">
        <f t="shared" ref="N150" si="98">IF($F150="X",O150,IF(M150="X",O150,0))</f>
        <v>0.03</v>
      </c>
      <c r="O150" s="77">
        <f>'Tabella-Z2'!I156</f>
        <v>0.03</v>
      </c>
      <c r="P150" s="254"/>
      <c r="Q150" s="76">
        <f t="shared" ref="Q150" si="99">IF($F150="X",R150,IF(P150="X",R150,0))</f>
        <v>0.03</v>
      </c>
      <c r="R150" s="77">
        <f>'Tabella-Z2'!I156</f>
        <v>0.03</v>
      </c>
      <c r="S150" s="254"/>
      <c r="T150" s="76">
        <f t="shared" si="94"/>
        <v>0.03</v>
      </c>
      <c r="U150" s="77">
        <f>'Tabella-Z2'!K156</f>
        <v>0.03</v>
      </c>
      <c r="V150" s="254"/>
      <c r="W150" s="76">
        <f t="shared" si="95"/>
        <v>0.03</v>
      </c>
      <c r="X150" s="77">
        <f>'Tabella-Z2'!K156</f>
        <v>0.03</v>
      </c>
      <c r="Y150" s="254"/>
      <c r="Z150" s="76">
        <f t="shared" si="96"/>
        <v>0.03</v>
      </c>
      <c r="AA150" s="76">
        <f>'Tabella-Z2'!K156</f>
        <v>0.03</v>
      </c>
      <c r="AB150" s="217"/>
    </row>
    <row r="151" spans="1:28" ht="15.75" customHeight="1" outlineLevel="1" x14ac:dyDescent="0.3">
      <c r="B151" s="509" t="s">
        <v>694</v>
      </c>
      <c r="C151" s="509"/>
      <c r="D151" s="509"/>
      <c r="E151" s="101" t="s">
        <v>2</v>
      </c>
      <c r="F151" s="101"/>
      <c r="G151" s="102"/>
      <c r="H151" s="102">
        <f>SUM(H146:H150)</f>
        <v>0.03</v>
      </c>
      <c r="I151" s="102">
        <f>H151</f>
        <v>0.03</v>
      </c>
      <c r="J151" s="102"/>
      <c r="K151" s="102">
        <f>SUM(K146:K150)</f>
        <v>0.03</v>
      </c>
      <c r="L151" s="102">
        <f>K151</f>
        <v>0.03</v>
      </c>
      <c r="M151" s="102"/>
      <c r="N151" s="102">
        <f>SUM(N146:N150)</f>
        <v>0.03</v>
      </c>
      <c r="O151" s="102">
        <f>N151</f>
        <v>0.03</v>
      </c>
      <c r="P151" s="102"/>
      <c r="Q151" s="102">
        <f>SUM(Q146:Q150)</f>
        <v>0.03</v>
      </c>
      <c r="R151" s="102">
        <f>Q151</f>
        <v>0.03</v>
      </c>
      <c r="S151" s="102"/>
      <c r="T151" s="102">
        <f>SUM(T146:T150)</f>
        <v>0.03</v>
      </c>
      <c r="U151" s="102">
        <f>T151</f>
        <v>0.03</v>
      </c>
      <c r="V151" s="102"/>
      <c r="W151" s="102">
        <f>SUM(W146:W150)</f>
        <v>0.03</v>
      </c>
      <c r="X151" s="102">
        <f>W151</f>
        <v>0.03</v>
      </c>
      <c r="Y151" s="102"/>
      <c r="Z151" s="102">
        <f>SUM(Z146:Z150)</f>
        <v>0.03</v>
      </c>
      <c r="AA151" s="318">
        <f>Z151</f>
        <v>0.03</v>
      </c>
      <c r="AB151" s="217"/>
    </row>
    <row r="152" spans="1:28" ht="12.75" customHeight="1" outlineLevel="1" thickBot="1" x14ac:dyDescent="0.35">
      <c r="B152" s="475" t="s">
        <v>7</v>
      </c>
      <c r="C152" s="475"/>
      <c r="D152" s="475"/>
      <c r="E152" s="112" t="s">
        <v>3</v>
      </c>
      <c r="F152" s="112"/>
      <c r="G152" s="469">
        <f>I151*G4*G5*G7</f>
        <v>309.30867811660681</v>
      </c>
      <c r="H152" s="470"/>
      <c r="I152" s="470"/>
      <c r="J152" s="469">
        <f>L151*J4*J5*J7</f>
        <v>104.70848779418242</v>
      </c>
      <c r="K152" s="470"/>
      <c r="L152" s="470"/>
      <c r="M152" s="469">
        <f>O151*M4*M5*M7</f>
        <v>0</v>
      </c>
      <c r="N152" s="470"/>
      <c r="O152" s="470"/>
      <c r="P152" s="469">
        <f>R151*P4*P5*P7</f>
        <v>0</v>
      </c>
      <c r="Q152" s="470"/>
      <c r="R152" s="470"/>
      <c r="S152" s="469">
        <f>U151*S4*S5*S7</f>
        <v>130.69613505347613</v>
      </c>
      <c r="T152" s="470"/>
      <c r="U152" s="470"/>
      <c r="V152" s="469">
        <f>X151*V4*V5*V7</f>
        <v>77.459787754175878</v>
      </c>
      <c r="W152" s="470"/>
      <c r="X152" s="470"/>
      <c r="Y152" s="469">
        <f>AA151*Y4*Y5*Y7</f>
        <v>0</v>
      </c>
      <c r="Z152" s="470"/>
      <c r="AA152" s="575"/>
      <c r="AB152" s="217"/>
    </row>
    <row r="153" spans="1:28" ht="26.25" customHeight="1" outlineLevel="1" thickBot="1" x14ac:dyDescent="0.35">
      <c r="A153" s="177"/>
      <c r="B153" s="471" t="s">
        <v>605</v>
      </c>
      <c r="C153" s="472"/>
      <c r="D153" s="472"/>
      <c r="E153" s="472"/>
      <c r="F153" s="473"/>
      <c r="G153" s="570">
        <f>SUM(G152:AA152)</f>
        <v>622.17308871844125</v>
      </c>
      <c r="H153" s="570"/>
      <c r="I153" s="570"/>
      <c r="J153" s="570"/>
      <c r="K153" s="570"/>
      <c r="L153" s="570"/>
      <c r="M153" s="570"/>
      <c r="N153" s="570"/>
      <c r="O153" s="570"/>
      <c r="P153" s="570"/>
      <c r="Q153" s="570"/>
      <c r="R153" s="570"/>
      <c r="S153" s="570"/>
      <c r="T153" s="570"/>
      <c r="U153" s="570"/>
      <c r="V153" s="570"/>
      <c r="W153" s="570"/>
      <c r="X153" s="570"/>
      <c r="Y153" s="570"/>
      <c r="Z153" s="570"/>
      <c r="AA153" s="571"/>
    </row>
    <row r="154" spans="1:28" ht="20.25" hidden="1" customHeight="1" x14ac:dyDescent="0.3">
      <c r="A154" s="177"/>
      <c r="B154" s="14"/>
      <c r="C154" s="14"/>
      <c r="D154" s="15"/>
      <c r="E154" s="16"/>
      <c r="F154" s="16"/>
      <c r="G154" s="17"/>
      <c r="H154" s="17"/>
      <c r="I154" s="17"/>
      <c r="J154" s="17"/>
      <c r="K154" s="17"/>
      <c r="L154" s="17"/>
      <c r="M154" s="17"/>
      <c r="N154" s="17"/>
      <c r="O154" s="17"/>
      <c r="P154" s="17"/>
      <c r="Q154" s="17"/>
      <c r="R154" s="17"/>
      <c r="S154" s="17"/>
      <c r="T154" s="17"/>
      <c r="U154" s="17"/>
      <c r="V154" s="17"/>
      <c r="W154" s="17"/>
      <c r="X154" s="17"/>
      <c r="Y154" s="17"/>
      <c r="Z154" s="17"/>
      <c r="AA154" s="17"/>
    </row>
    <row r="155" spans="1:28" ht="18" hidden="1" customHeight="1" outlineLevel="1" x14ac:dyDescent="0.3">
      <c r="A155" s="177"/>
      <c r="B155" s="98" t="s">
        <v>696</v>
      </c>
      <c r="C155" s="572" t="s">
        <v>695</v>
      </c>
      <c r="D155" s="551"/>
      <c r="E155" s="551"/>
      <c r="F155" s="551"/>
      <c r="G155" s="551"/>
      <c r="H155" s="551"/>
      <c r="I155" s="551"/>
      <c r="J155" s="551"/>
      <c r="K155" s="551"/>
      <c r="L155" s="551"/>
      <c r="M155" s="551"/>
      <c r="N155" s="551"/>
      <c r="O155" s="551"/>
      <c r="P155" s="551"/>
      <c r="Q155" s="551"/>
      <c r="R155" s="551"/>
      <c r="S155" s="551"/>
      <c r="T155" s="551"/>
      <c r="U155" s="551"/>
      <c r="V155" s="551"/>
      <c r="W155" s="551"/>
      <c r="X155" s="551"/>
      <c r="Y155" s="551"/>
      <c r="Z155" s="551"/>
      <c r="AA155" s="551"/>
    </row>
    <row r="156" spans="1:28" ht="60" hidden="1" customHeight="1" outlineLevel="1" x14ac:dyDescent="0.3">
      <c r="B156" s="198" t="s">
        <v>596</v>
      </c>
      <c r="C156" s="542" t="s">
        <v>597</v>
      </c>
      <c r="D156" s="549"/>
      <c r="E156" s="573"/>
      <c r="F156" s="212"/>
      <c r="G156" s="574"/>
      <c r="H156" s="567"/>
      <c r="I156" s="567"/>
      <c r="J156" s="568"/>
      <c r="K156" s="567"/>
      <c r="L156" s="567"/>
      <c r="M156" s="568"/>
      <c r="N156" s="567"/>
      <c r="O156" s="567"/>
      <c r="P156" s="568"/>
      <c r="Q156" s="567"/>
      <c r="R156" s="567"/>
      <c r="S156" s="568"/>
      <c r="T156" s="567"/>
      <c r="U156" s="567"/>
      <c r="V156" s="568"/>
      <c r="W156" s="567"/>
      <c r="X156" s="567"/>
      <c r="Y156" s="568"/>
      <c r="Z156" s="567"/>
      <c r="AA156" s="569"/>
      <c r="AB156" s="217"/>
    </row>
    <row r="157" spans="1:28" ht="60" hidden="1" customHeight="1" outlineLevel="1" x14ac:dyDescent="0.3">
      <c r="B157" s="198" t="s">
        <v>598</v>
      </c>
      <c r="C157" s="542" t="s">
        <v>599</v>
      </c>
      <c r="D157" s="549"/>
      <c r="E157" s="573"/>
      <c r="F157" s="213"/>
      <c r="G157" s="574"/>
      <c r="H157" s="567"/>
      <c r="I157" s="567"/>
      <c r="J157" s="568"/>
      <c r="K157" s="567"/>
      <c r="L157" s="567"/>
      <c r="M157" s="568"/>
      <c r="N157" s="567"/>
      <c r="O157" s="567"/>
      <c r="P157" s="568"/>
      <c r="Q157" s="567"/>
      <c r="R157" s="567"/>
      <c r="S157" s="568"/>
      <c r="T157" s="567"/>
      <c r="U157" s="567"/>
      <c r="V157" s="568"/>
      <c r="W157" s="567"/>
      <c r="X157" s="567"/>
      <c r="Y157" s="568"/>
      <c r="Z157" s="567"/>
      <c r="AA157" s="569"/>
      <c r="AB157" s="217"/>
    </row>
    <row r="158" spans="1:28" ht="15.75" hidden="1" customHeight="1" outlineLevel="1" x14ac:dyDescent="0.3">
      <c r="B158" s="509" t="s">
        <v>694</v>
      </c>
      <c r="C158" s="509"/>
      <c r="D158" s="509"/>
      <c r="E158" s="104" t="s">
        <v>2</v>
      </c>
      <c r="F158" s="105"/>
      <c r="G158" s="106"/>
      <c r="H158" s="102">
        <f>SUM(H156:H157)</f>
        <v>0</v>
      </c>
      <c r="I158" s="102">
        <f>H158</f>
        <v>0</v>
      </c>
      <c r="J158" s="102"/>
      <c r="K158" s="102">
        <f>SUM(K156:K157)</f>
        <v>0</v>
      </c>
      <c r="L158" s="102">
        <f>K158</f>
        <v>0</v>
      </c>
      <c r="M158" s="102"/>
      <c r="N158" s="102">
        <f>SUM(N156:N157)</f>
        <v>0</v>
      </c>
      <c r="O158" s="102">
        <f>N158</f>
        <v>0</v>
      </c>
      <c r="P158" s="102"/>
      <c r="Q158" s="102">
        <f>SUM(Q156:Q157)</f>
        <v>0</v>
      </c>
      <c r="R158" s="102">
        <f>Q158</f>
        <v>0</v>
      </c>
      <c r="S158" s="102"/>
      <c r="T158" s="102">
        <f>SUM(T156:T157)</f>
        <v>0</v>
      </c>
      <c r="U158" s="102">
        <f>T158</f>
        <v>0</v>
      </c>
      <c r="V158" s="102"/>
      <c r="W158" s="102">
        <f>SUM(W156:W157)</f>
        <v>0</v>
      </c>
      <c r="X158" s="102">
        <f>W158</f>
        <v>0</v>
      </c>
      <c r="Y158" s="102"/>
      <c r="Z158" s="102">
        <f>SUM(Z156:Z157)</f>
        <v>0</v>
      </c>
      <c r="AA158" s="318">
        <f>Z158</f>
        <v>0</v>
      </c>
      <c r="AB158" s="217"/>
    </row>
    <row r="159" spans="1:28" ht="12.75" hidden="1" customHeight="1" outlineLevel="1" thickBot="1" x14ac:dyDescent="0.35">
      <c r="B159" s="475" t="s">
        <v>7</v>
      </c>
      <c r="C159" s="475"/>
      <c r="D159" s="475"/>
      <c r="E159" s="113" t="s">
        <v>3</v>
      </c>
      <c r="F159" s="114"/>
      <c r="G159" s="576">
        <f>I158*G4*G5*G7</f>
        <v>0</v>
      </c>
      <c r="H159" s="577"/>
      <c r="I159" s="578"/>
      <c r="J159" s="576">
        <f>L158*J4*J5*J7</f>
        <v>0</v>
      </c>
      <c r="K159" s="577"/>
      <c r="L159" s="578"/>
      <c r="M159" s="576">
        <f>O158*M4*M5*M7</f>
        <v>0</v>
      </c>
      <c r="N159" s="577"/>
      <c r="O159" s="578"/>
      <c r="P159" s="576">
        <f>R158*P4*P5*P7</f>
        <v>0</v>
      </c>
      <c r="Q159" s="577"/>
      <c r="R159" s="578"/>
      <c r="S159" s="576">
        <f>U158*S4*S5*S7</f>
        <v>0</v>
      </c>
      <c r="T159" s="577"/>
      <c r="U159" s="578"/>
      <c r="V159" s="576">
        <f>X158*V4*V5*V7</f>
        <v>0</v>
      </c>
      <c r="W159" s="577"/>
      <c r="X159" s="578"/>
      <c r="Y159" s="576">
        <f>AA158*Y4*Y5*Y7</f>
        <v>0</v>
      </c>
      <c r="Z159" s="577"/>
      <c r="AA159" s="577"/>
      <c r="AB159" s="217"/>
    </row>
    <row r="160" spans="1:28" ht="26.25" hidden="1" customHeight="1" outlineLevel="1" thickBot="1" x14ac:dyDescent="0.35">
      <c r="A160" s="177"/>
      <c r="B160" s="564" t="s">
        <v>605</v>
      </c>
      <c r="C160" s="565"/>
      <c r="D160" s="565"/>
      <c r="E160" s="565"/>
      <c r="F160" s="565"/>
      <c r="G160" s="570">
        <f>SUM(G159:AA159)</f>
        <v>0</v>
      </c>
      <c r="H160" s="570"/>
      <c r="I160" s="570"/>
      <c r="J160" s="570"/>
      <c r="K160" s="570"/>
      <c r="L160" s="570"/>
      <c r="M160" s="570"/>
      <c r="N160" s="570"/>
      <c r="O160" s="570"/>
      <c r="P160" s="570"/>
      <c r="Q160" s="570"/>
      <c r="R160" s="570"/>
      <c r="S160" s="570"/>
      <c r="T160" s="570"/>
      <c r="U160" s="570"/>
      <c r="V160" s="570"/>
      <c r="W160" s="570"/>
      <c r="X160" s="570"/>
      <c r="Y160" s="570"/>
      <c r="Z160" s="570"/>
      <c r="AA160" s="571"/>
    </row>
    <row r="161" spans="1:27" ht="42" customHeight="1" collapsed="1" x14ac:dyDescent="0.3">
      <c r="A161" s="168"/>
      <c r="B161" s="107"/>
      <c r="C161" s="107"/>
      <c r="D161" s="107"/>
      <c r="E161" s="108"/>
      <c r="F161" s="30"/>
      <c r="G161" s="30"/>
      <c r="H161" s="30"/>
      <c r="I161" s="30"/>
      <c r="J161" s="30"/>
      <c r="K161" s="30"/>
      <c r="L161" s="30"/>
      <c r="M161" s="30"/>
      <c r="N161" s="30"/>
      <c r="O161" s="30"/>
      <c r="P161" s="30"/>
      <c r="Q161" s="30"/>
      <c r="R161" s="30"/>
      <c r="S161" s="30"/>
      <c r="T161" s="30"/>
      <c r="U161" s="30"/>
      <c r="V161" s="30"/>
      <c r="W161" s="30"/>
      <c r="X161" s="30"/>
      <c r="Y161" s="30"/>
      <c r="Z161" s="30"/>
      <c r="AA161" s="30"/>
    </row>
    <row r="162" spans="1:27" ht="15.9" customHeight="1" x14ac:dyDescent="0.3">
      <c r="A162" s="168"/>
      <c r="B162" s="579" t="s">
        <v>697</v>
      </c>
      <c r="C162" s="580"/>
      <c r="D162" s="580"/>
      <c r="E162" s="580"/>
      <c r="F162" s="580"/>
      <c r="G162" s="600">
        <f>G26</f>
        <v>0</v>
      </c>
      <c r="H162" s="600"/>
      <c r="I162" s="600"/>
      <c r="J162" s="600"/>
      <c r="K162" s="600"/>
      <c r="L162" s="600"/>
      <c r="M162" s="600"/>
      <c r="N162" s="600"/>
      <c r="O162" s="600"/>
      <c r="P162" s="600"/>
      <c r="Q162" s="600"/>
      <c r="R162" s="600"/>
      <c r="S162" s="600"/>
      <c r="T162" s="600"/>
      <c r="U162" s="600"/>
      <c r="V162" s="600"/>
      <c r="W162" s="600"/>
      <c r="X162" s="600"/>
      <c r="Y162" s="600"/>
      <c r="Z162" s="600"/>
      <c r="AA162" s="601"/>
    </row>
    <row r="163" spans="1:27" ht="15.9" customHeight="1" x14ac:dyDescent="0.3">
      <c r="A163" s="214"/>
      <c r="B163" s="592" t="s">
        <v>600</v>
      </c>
      <c r="C163" s="593"/>
      <c r="D163" s="593"/>
      <c r="E163" s="593"/>
      <c r="F163" s="593"/>
      <c r="G163" s="587">
        <f>G60</f>
        <v>0</v>
      </c>
      <c r="H163" s="587"/>
      <c r="I163" s="587"/>
      <c r="J163" s="587"/>
      <c r="K163" s="587"/>
      <c r="L163" s="587"/>
      <c r="M163" s="587"/>
      <c r="N163" s="587"/>
      <c r="O163" s="587"/>
      <c r="P163" s="587"/>
      <c r="Q163" s="587"/>
      <c r="R163" s="587"/>
      <c r="S163" s="587"/>
      <c r="T163" s="587"/>
      <c r="U163" s="587"/>
      <c r="V163" s="587"/>
      <c r="W163" s="587"/>
      <c r="X163" s="587"/>
      <c r="Y163" s="587"/>
      <c r="Z163" s="587"/>
      <c r="AA163" s="588"/>
    </row>
    <row r="164" spans="1:27" ht="15.9" customHeight="1" x14ac:dyDescent="0.3">
      <c r="A164" s="214"/>
      <c r="B164" s="592" t="s">
        <v>601</v>
      </c>
      <c r="C164" s="593"/>
      <c r="D164" s="593"/>
      <c r="E164" s="593"/>
      <c r="F164" s="593"/>
      <c r="G164" s="587">
        <f>G101</f>
        <v>0</v>
      </c>
      <c r="H164" s="587"/>
      <c r="I164" s="587"/>
      <c r="J164" s="587"/>
      <c r="K164" s="587"/>
      <c r="L164" s="587"/>
      <c r="M164" s="587"/>
      <c r="N164" s="587"/>
      <c r="O164" s="587"/>
      <c r="P164" s="587"/>
      <c r="Q164" s="587"/>
      <c r="R164" s="587"/>
      <c r="S164" s="587"/>
      <c r="T164" s="587"/>
      <c r="U164" s="587"/>
      <c r="V164" s="587"/>
      <c r="W164" s="587"/>
      <c r="X164" s="587"/>
      <c r="Y164" s="587"/>
      <c r="Z164" s="587"/>
      <c r="AA164" s="588"/>
    </row>
    <row r="165" spans="1:27" ht="15.9" customHeight="1" x14ac:dyDescent="0.3">
      <c r="A165" s="168"/>
      <c r="B165" s="594" t="s">
        <v>602</v>
      </c>
      <c r="C165" s="595"/>
      <c r="D165" s="595"/>
      <c r="E165" s="595"/>
      <c r="F165" s="595"/>
      <c r="G165" s="589">
        <f>G117</f>
        <v>0</v>
      </c>
      <c r="H165" s="589"/>
      <c r="I165" s="589"/>
      <c r="J165" s="589"/>
      <c r="K165" s="589"/>
      <c r="L165" s="589"/>
      <c r="M165" s="590"/>
      <c r="N165" s="590"/>
      <c r="O165" s="590"/>
      <c r="P165" s="590"/>
      <c r="Q165" s="590"/>
      <c r="R165" s="590"/>
      <c r="S165" s="590"/>
      <c r="T165" s="590"/>
      <c r="U165" s="590"/>
      <c r="V165" s="590"/>
      <c r="W165" s="590"/>
      <c r="X165" s="590"/>
      <c r="Y165" s="590"/>
      <c r="Z165" s="590"/>
      <c r="AA165" s="591"/>
    </row>
    <row r="166" spans="1:27" ht="20.100000000000001" customHeight="1" x14ac:dyDescent="0.3">
      <c r="A166" s="168"/>
      <c r="B166" s="596" t="s">
        <v>669</v>
      </c>
      <c r="C166" s="583"/>
      <c r="D166" s="583"/>
      <c r="E166" s="583"/>
      <c r="F166" s="597"/>
      <c r="G166" s="581">
        <f>SUM(G162:AA165)</f>
        <v>0</v>
      </c>
      <c r="H166" s="582"/>
      <c r="I166" s="582"/>
      <c r="J166" s="582"/>
      <c r="K166" s="582"/>
      <c r="L166" s="582"/>
      <c r="M166" s="583"/>
      <c r="N166" s="583"/>
      <c r="O166" s="583"/>
      <c r="P166" s="583"/>
      <c r="Q166" s="583"/>
      <c r="R166" s="583"/>
      <c r="S166" s="583"/>
      <c r="T166" s="583"/>
      <c r="U166" s="583"/>
      <c r="V166" s="583"/>
      <c r="W166" s="583"/>
      <c r="X166" s="583"/>
      <c r="Y166" s="583"/>
      <c r="Z166" s="583"/>
      <c r="AA166" s="583"/>
    </row>
    <row r="167" spans="1:27" ht="20.100000000000001" customHeight="1" x14ac:dyDescent="0.3">
      <c r="A167" s="168"/>
      <c r="B167" s="598" t="s">
        <v>606</v>
      </c>
      <c r="C167" s="586"/>
      <c r="D167" s="586"/>
      <c r="E167" s="586"/>
      <c r="F167" s="599"/>
      <c r="G167" s="584">
        <f>G143</f>
        <v>0</v>
      </c>
      <c r="H167" s="585"/>
      <c r="I167" s="585"/>
      <c r="J167" s="585"/>
      <c r="K167" s="585"/>
      <c r="L167" s="585"/>
      <c r="M167" s="586"/>
      <c r="N167" s="586"/>
      <c r="O167" s="586"/>
      <c r="P167" s="586"/>
      <c r="Q167" s="586"/>
      <c r="R167" s="586"/>
      <c r="S167" s="586"/>
      <c r="T167" s="586"/>
      <c r="U167" s="586"/>
      <c r="V167" s="586"/>
      <c r="W167" s="586"/>
      <c r="X167" s="586"/>
      <c r="Y167" s="586"/>
      <c r="Z167" s="586"/>
      <c r="AA167" s="586"/>
    </row>
    <row r="168" spans="1:27" ht="20.100000000000001" customHeight="1" x14ac:dyDescent="0.3">
      <c r="A168" s="168"/>
      <c r="B168" s="598" t="s">
        <v>607</v>
      </c>
      <c r="C168" s="586"/>
      <c r="D168" s="586"/>
      <c r="E168" s="586"/>
      <c r="F168" s="599"/>
      <c r="G168" s="584">
        <f>G153</f>
        <v>622.17308871844125</v>
      </c>
      <c r="H168" s="585"/>
      <c r="I168" s="585"/>
      <c r="J168" s="585"/>
      <c r="K168" s="585"/>
      <c r="L168" s="585"/>
      <c r="M168" s="586"/>
      <c r="N168" s="586"/>
      <c r="O168" s="586"/>
      <c r="P168" s="586"/>
      <c r="Q168" s="586"/>
      <c r="R168" s="586"/>
      <c r="S168" s="586"/>
      <c r="T168" s="586"/>
      <c r="U168" s="586"/>
      <c r="V168" s="586"/>
      <c r="W168" s="586"/>
      <c r="X168" s="586"/>
      <c r="Y168" s="586"/>
      <c r="Z168" s="586"/>
      <c r="AA168" s="586"/>
    </row>
    <row r="169" spans="1:27" ht="20.100000000000001" customHeight="1" x14ac:dyDescent="0.3">
      <c r="A169" s="168"/>
      <c r="B169" s="621" t="s">
        <v>608</v>
      </c>
      <c r="C169" s="616"/>
      <c r="D169" s="616"/>
      <c r="E169" s="616"/>
      <c r="F169" s="622"/>
      <c r="G169" s="614">
        <f>G160</f>
        <v>0</v>
      </c>
      <c r="H169" s="615"/>
      <c r="I169" s="615"/>
      <c r="J169" s="615"/>
      <c r="K169" s="615"/>
      <c r="L169" s="615"/>
      <c r="M169" s="616"/>
      <c r="N169" s="616"/>
      <c r="O169" s="616"/>
      <c r="P169" s="616"/>
      <c r="Q169" s="616"/>
      <c r="R169" s="616"/>
      <c r="S169" s="616"/>
      <c r="T169" s="616"/>
      <c r="U169" s="616"/>
      <c r="V169" s="616"/>
      <c r="W169" s="616"/>
      <c r="X169" s="616"/>
      <c r="Y169" s="616"/>
      <c r="Z169" s="616"/>
      <c r="AA169" s="616"/>
    </row>
    <row r="170" spans="1:27" ht="9.9" customHeight="1" thickBot="1" x14ac:dyDescent="0.35">
      <c r="A170" s="168"/>
      <c r="B170" s="115"/>
      <c r="C170" s="115"/>
      <c r="D170" s="115"/>
      <c r="E170" s="115"/>
      <c r="F170" s="115"/>
      <c r="G170" s="22"/>
      <c r="H170" s="22"/>
      <c r="I170" s="22"/>
      <c r="J170" s="22"/>
      <c r="K170" s="22"/>
      <c r="L170" s="22"/>
      <c r="M170" s="111"/>
      <c r="N170" s="111"/>
      <c r="O170" s="111"/>
      <c r="P170" s="111"/>
      <c r="Q170" s="111"/>
      <c r="R170" s="111"/>
      <c r="S170" s="111"/>
      <c r="T170" s="111"/>
      <c r="U170" s="111"/>
      <c r="V170" s="111"/>
      <c r="W170" s="111"/>
      <c r="X170" s="111"/>
      <c r="Y170" s="111"/>
      <c r="Z170" s="111"/>
      <c r="AA170" s="111"/>
    </row>
    <row r="171" spans="1:27" ht="20.100000000000001" customHeight="1" thickBot="1" x14ac:dyDescent="0.35">
      <c r="A171" s="168"/>
      <c r="B171" s="623" t="s">
        <v>670</v>
      </c>
      <c r="C171" s="618"/>
      <c r="D171" s="618"/>
      <c r="E171" s="618"/>
      <c r="F171" s="618"/>
      <c r="G171" s="617">
        <f>SUM(G166:AA169)</f>
        <v>622.17308871844125</v>
      </c>
      <c r="H171" s="617"/>
      <c r="I171" s="617"/>
      <c r="J171" s="617"/>
      <c r="K171" s="617"/>
      <c r="L171" s="617"/>
      <c r="M171" s="618"/>
      <c r="N171" s="618"/>
      <c r="O171" s="618"/>
      <c r="P171" s="618"/>
      <c r="Q171" s="618"/>
      <c r="R171" s="618"/>
      <c r="S171" s="618"/>
      <c r="T171" s="618"/>
      <c r="U171" s="618"/>
      <c r="V171" s="618"/>
      <c r="W171" s="618"/>
      <c r="X171" s="618"/>
      <c r="Y171" s="618"/>
      <c r="Z171" s="618"/>
      <c r="AA171" s="618"/>
    </row>
    <row r="172" spans="1:27" ht="9.9" customHeight="1" thickBot="1" x14ac:dyDescent="0.35">
      <c r="A172" s="168"/>
      <c r="B172" s="111"/>
      <c r="C172" s="111"/>
      <c r="D172" s="111"/>
      <c r="E172" s="111"/>
      <c r="F172" s="111"/>
      <c r="G172" s="22"/>
      <c r="H172" s="22"/>
      <c r="I172" s="22"/>
      <c r="J172" s="22"/>
      <c r="K172" s="22"/>
      <c r="L172" s="22"/>
      <c r="M172" s="111"/>
      <c r="N172" s="111"/>
      <c r="O172" s="111"/>
      <c r="P172" s="111"/>
      <c r="Q172" s="111"/>
      <c r="R172" s="111"/>
      <c r="S172" s="111"/>
      <c r="T172" s="111"/>
      <c r="U172" s="111"/>
      <c r="V172" s="111"/>
      <c r="W172" s="111"/>
      <c r="X172" s="111"/>
      <c r="Y172" s="111"/>
      <c r="Z172" s="111"/>
      <c r="AA172" s="111"/>
    </row>
    <row r="173" spans="1:27" ht="20.100000000000001" customHeight="1" thickBot="1" x14ac:dyDescent="0.35">
      <c r="A173" s="168"/>
      <c r="B173" s="602" t="s">
        <v>671</v>
      </c>
      <c r="C173" s="603"/>
      <c r="D173" s="604"/>
      <c r="E173" s="619">
        <f>IF(SUM(G4:AA4)&lt;1000000,0.25,IF(SUM(G4:AA4)&gt;25000000,0.1,0.25-((SUM(G4:AA4)-1000000)*(0.15/24000000))))</f>
        <v>0.25</v>
      </c>
      <c r="F173" s="620"/>
      <c r="G173" s="607">
        <f>E173*G171</f>
        <v>155.54327217961031</v>
      </c>
      <c r="H173" s="607"/>
      <c r="I173" s="607"/>
      <c r="J173" s="607"/>
      <c r="K173" s="607"/>
      <c r="L173" s="607"/>
      <c r="M173" s="607"/>
      <c r="N173" s="607"/>
      <c r="O173" s="607"/>
      <c r="P173" s="607"/>
      <c r="Q173" s="607"/>
      <c r="R173" s="607"/>
      <c r="S173" s="607"/>
      <c r="T173" s="607"/>
      <c r="U173" s="607"/>
      <c r="V173" s="607"/>
      <c r="W173" s="607"/>
      <c r="X173" s="607"/>
      <c r="Y173" s="607"/>
      <c r="Z173" s="607"/>
      <c r="AA173" s="608"/>
    </row>
    <row r="174" spans="1:27" ht="13.5" customHeight="1" thickBot="1" x14ac:dyDescent="0.35">
      <c r="A174" s="168"/>
      <c r="B174" s="314"/>
      <c r="C174" s="315"/>
      <c r="D174" s="315"/>
      <c r="E174" s="316"/>
      <c r="F174" s="317"/>
      <c r="G174" s="241"/>
      <c r="H174" s="241"/>
      <c r="I174" s="241"/>
      <c r="J174" s="241"/>
      <c r="K174" s="241"/>
      <c r="L174" s="241"/>
      <c r="M174" s="241"/>
      <c r="N174" s="241"/>
      <c r="O174" s="241"/>
      <c r="P174" s="241"/>
      <c r="Q174" s="241"/>
      <c r="R174" s="241"/>
      <c r="S174" s="241"/>
      <c r="T174" s="241"/>
      <c r="U174" s="241"/>
      <c r="V174" s="241"/>
      <c r="W174" s="241"/>
      <c r="X174" s="241"/>
      <c r="Y174" s="241"/>
      <c r="Z174" s="241"/>
      <c r="AA174" s="241"/>
    </row>
    <row r="175" spans="1:27" ht="20.100000000000001" customHeight="1" thickBot="1" x14ac:dyDescent="0.35">
      <c r="A175" s="168"/>
      <c r="B175" s="602" t="s">
        <v>698</v>
      </c>
      <c r="C175" s="603"/>
      <c r="D175" s="604"/>
      <c r="E175" s="605">
        <v>0</v>
      </c>
      <c r="F175" s="606">
        <v>0.25</v>
      </c>
      <c r="G175" s="607">
        <f>-E175*G171</f>
        <v>0</v>
      </c>
      <c r="H175" s="607"/>
      <c r="I175" s="607"/>
      <c r="J175" s="607"/>
      <c r="K175" s="607"/>
      <c r="L175" s="607"/>
      <c r="M175" s="607"/>
      <c r="N175" s="607"/>
      <c r="O175" s="607"/>
      <c r="P175" s="607"/>
      <c r="Q175" s="607"/>
      <c r="R175" s="607"/>
      <c r="S175" s="607"/>
      <c r="T175" s="607"/>
      <c r="U175" s="607"/>
      <c r="V175" s="607"/>
      <c r="W175" s="607"/>
      <c r="X175" s="607"/>
      <c r="Y175" s="607"/>
      <c r="Z175" s="607"/>
      <c r="AA175" s="608"/>
    </row>
    <row r="176" spans="1:27" ht="9.9" customHeight="1" thickBot="1" x14ac:dyDescent="0.35">
      <c r="A176" s="168"/>
      <c r="B176" s="23"/>
      <c r="C176" s="23"/>
      <c r="D176" s="23"/>
      <c r="E176" s="24"/>
      <c r="F176" s="25"/>
      <c r="G176" s="25"/>
      <c r="H176" s="25"/>
      <c r="I176" s="25"/>
      <c r="J176" s="25"/>
      <c r="K176" s="25"/>
      <c r="L176" s="25"/>
      <c r="M176" s="25"/>
      <c r="N176" s="25"/>
      <c r="O176" s="25"/>
      <c r="P176" s="25"/>
      <c r="Q176" s="25"/>
      <c r="R176" s="25"/>
      <c r="S176" s="25"/>
      <c r="T176" s="25"/>
      <c r="U176" s="25"/>
      <c r="V176" s="25"/>
      <c r="W176" s="25"/>
      <c r="X176" s="25"/>
      <c r="Y176" s="25"/>
      <c r="Z176" s="25"/>
      <c r="AA176" s="25"/>
    </row>
    <row r="177" spans="1:27" ht="20.100000000000001" customHeight="1" thickBot="1" x14ac:dyDescent="0.35">
      <c r="A177" s="168"/>
      <c r="B177" s="624" t="s">
        <v>701</v>
      </c>
      <c r="C177" s="625"/>
      <c r="D177" s="625"/>
      <c r="E177" s="625"/>
      <c r="F177" s="625"/>
      <c r="G177" s="626">
        <f>G171+G173+G175</f>
        <v>777.71636089805156</v>
      </c>
      <c r="H177" s="626"/>
      <c r="I177" s="626"/>
      <c r="J177" s="626"/>
      <c r="K177" s="626"/>
      <c r="L177" s="626"/>
      <c r="M177" s="627"/>
      <c r="N177" s="627"/>
      <c r="O177" s="627"/>
      <c r="P177" s="627"/>
      <c r="Q177" s="627"/>
      <c r="R177" s="627"/>
      <c r="S177" s="627"/>
      <c r="T177" s="627"/>
      <c r="U177" s="627"/>
      <c r="V177" s="627"/>
      <c r="W177" s="627"/>
      <c r="X177" s="627"/>
      <c r="Y177" s="627"/>
      <c r="Z177" s="627"/>
      <c r="AA177" s="628"/>
    </row>
    <row r="178" spans="1:27" ht="15" customHeight="1" x14ac:dyDescent="0.3">
      <c r="A178" s="168"/>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row>
    <row r="179" spans="1:27" ht="15" customHeight="1" x14ac:dyDescent="0.3">
      <c r="A179" s="168"/>
      <c r="B179" s="383" t="s">
        <v>672</v>
      </c>
      <c r="C179" s="215"/>
      <c r="D179" s="215"/>
      <c r="E179" s="215"/>
      <c r="F179" s="215"/>
      <c r="G179" s="215"/>
      <c r="H179" s="215"/>
      <c r="I179" s="215"/>
      <c r="J179" s="215"/>
      <c r="K179" s="215"/>
      <c r="L179" s="215"/>
      <c r="M179" s="215"/>
      <c r="N179" s="215"/>
      <c r="O179" s="215"/>
      <c r="P179" s="215"/>
      <c r="Q179" s="215"/>
      <c r="R179" s="215"/>
      <c r="S179" s="215"/>
      <c r="T179" s="215"/>
      <c r="U179" s="215"/>
      <c r="V179" s="215"/>
      <c r="W179" s="215"/>
      <c r="X179" s="215"/>
      <c r="Y179" s="215"/>
      <c r="Z179" s="215"/>
      <c r="AA179" s="215"/>
    </row>
    <row r="180" spans="1:27" ht="15" customHeight="1" x14ac:dyDescent="0.3">
      <c r="A180" s="168"/>
      <c r="B180" s="396" t="s">
        <v>754</v>
      </c>
      <c r="C180" s="215"/>
      <c r="D180" s="215"/>
      <c r="E180" s="215"/>
      <c r="F180" s="215"/>
      <c r="G180" s="215"/>
      <c r="H180" s="215"/>
      <c r="I180" s="215"/>
      <c r="J180" s="215"/>
      <c r="K180" s="215"/>
      <c r="L180" s="215"/>
      <c r="M180" s="215"/>
      <c r="N180" s="215"/>
      <c r="O180" s="215"/>
      <c r="P180" s="215"/>
      <c r="Q180" s="215"/>
      <c r="R180" s="215"/>
      <c r="S180" s="215"/>
      <c r="T180" s="215"/>
      <c r="U180" s="215"/>
      <c r="V180" s="215"/>
      <c r="W180" s="215"/>
      <c r="X180" s="215"/>
      <c r="Y180" s="215"/>
      <c r="Z180" s="215"/>
      <c r="AA180" s="215"/>
    </row>
    <row r="181" spans="1:27" x14ac:dyDescent="0.3">
      <c r="B181" s="216" t="s">
        <v>747</v>
      </c>
    </row>
    <row r="182" spans="1:27" x14ac:dyDescent="0.3">
      <c r="B182" s="216" t="s">
        <v>673</v>
      </c>
    </row>
    <row r="183" spans="1:27" x14ac:dyDescent="0.3">
      <c r="B183" s="216" t="s">
        <v>710</v>
      </c>
    </row>
    <row r="184" spans="1:27" x14ac:dyDescent="0.3">
      <c r="B184" s="216" t="s">
        <v>748</v>
      </c>
    </row>
    <row r="188" spans="1:27" hidden="1" x14ac:dyDescent="0.3">
      <c r="H188" s="262" t="s">
        <v>723</v>
      </c>
      <c r="I188" s="235"/>
      <c r="J188" s="235"/>
      <c r="K188" s="235"/>
      <c r="L188" s="235"/>
      <c r="M188" s="235"/>
      <c r="N188" s="235"/>
      <c r="O188" s="235"/>
      <c r="P188" s="235"/>
      <c r="Q188" s="235"/>
      <c r="R188" s="235"/>
      <c r="S188" s="235"/>
      <c r="T188" s="235"/>
      <c r="U188" s="235"/>
      <c r="V188" s="235"/>
      <c r="W188" s="235"/>
      <c r="X188" s="235"/>
      <c r="Y188" s="235"/>
      <c r="Z188" s="235"/>
      <c r="AA188" s="235"/>
    </row>
    <row r="189" spans="1:27" hidden="1" x14ac:dyDescent="0.3">
      <c r="H189" s="268">
        <f>IF($G$4&gt;$E39,$E39*H39,$G$4*H39)</f>
        <v>0</v>
      </c>
      <c r="I189" s="269"/>
      <c r="J189" s="269"/>
      <c r="K189" s="270">
        <f>IF($J$4&gt;$E39,$E39*K39,$J$4*K39)</f>
        <v>0</v>
      </c>
      <c r="L189" s="269"/>
      <c r="M189" s="269"/>
      <c r="N189" s="270">
        <f>IF($M$4&gt;$E39,$E39*N39,$M$4*N39)</f>
        <v>0</v>
      </c>
      <c r="O189" s="269"/>
      <c r="P189" s="269"/>
      <c r="Q189" s="270">
        <f>IF($P$4&gt;$E39,$E39*Q39,$P$4*Q39)</f>
        <v>0</v>
      </c>
      <c r="R189" s="269"/>
      <c r="S189" s="269"/>
      <c r="T189" s="270">
        <f>IF($S$4&gt;$E39,$E39*T39,$S$4*T39)</f>
        <v>0</v>
      </c>
      <c r="U189" s="271"/>
      <c r="V189" s="272"/>
      <c r="W189" s="270">
        <f>IF($V$4&gt;$E39,$E39*W39,$V$4*W39)</f>
        <v>0</v>
      </c>
      <c r="X189" s="272"/>
      <c r="Y189" s="272"/>
      <c r="Z189" s="273">
        <f>IF($Y$4&gt;$E39,$E39*Z39,$Y$4*Z39)</f>
        <v>0</v>
      </c>
      <c r="AA189" s="235"/>
    </row>
    <row r="190" spans="1:27" hidden="1" x14ac:dyDescent="0.3">
      <c r="H190" s="274">
        <f>IF($G$4&gt;$E40,($E40-$E39)*H40,IF($G$4&lt;$E39,0,($G$4-$E39)*H40))</f>
        <v>0</v>
      </c>
      <c r="I190" s="275"/>
      <c r="J190" s="275"/>
      <c r="K190" s="276">
        <f>IF($J$4&gt;$E40,($E40-$E39)*K40,IF($J$4&lt;$E39,0,($J$4-$E39)*K40))</f>
        <v>0</v>
      </c>
      <c r="L190" s="275"/>
      <c r="M190" s="275"/>
      <c r="N190" s="276">
        <f>IF($M$4&gt;$E40,($E40-$E39)*N40,IF($M$4&lt;$E39,0,($M$4-$E39)*N40))</f>
        <v>0</v>
      </c>
      <c r="O190" s="275"/>
      <c r="P190" s="275"/>
      <c r="Q190" s="276">
        <f>IF($P$4&gt;$E40,($E40-$E39)*Q40,IF($P$4&lt;$E39,0,($P$4-$E39)*Q40))</f>
        <v>0</v>
      </c>
      <c r="R190" s="275"/>
      <c r="S190" s="275"/>
      <c r="T190" s="276">
        <f>IF($S$4&gt;$E40,($E40-$E39)*T40,IF($S$4&lt;$E39,0,($S$4-$E39)*T40))</f>
        <v>0</v>
      </c>
      <c r="U190" s="277"/>
      <c r="V190" s="278"/>
      <c r="W190" s="276">
        <f>IF($V$4&gt;$E40,($E40-$E39)*W40,IF($V$4&lt;$E39,0,($V$4-$E39)*W40))</f>
        <v>0</v>
      </c>
      <c r="X190" s="278"/>
      <c r="Y190" s="278"/>
      <c r="Z190" s="279">
        <f>IF($Y$4&gt;$E40,($E40-$E39)*Z40,IF($Y$4&lt;$E39,0,($Y$4-$E39)*Z40))</f>
        <v>0</v>
      </c>
      <c r="AA190" s="235"/>
    </row>
    <row r="191" spans="1:27" hidden="1" x14ac:dyDescent="0.3">
      <c r="H191" s="274">
        <f>IF($G$4&gt;$E41,($E41-$E40)*H41,IF($G$4&lt;$E40,0,($G$4-$E40)*H41))</f>
        <v>0</v>
      </c>
      <c r="I191" s="275"/>
      <c r="J191" s="275"/>
      <c r="K191" s="276">
        <f>IF($J$4&gt;$E41,($E41-$E40)*K41,IF($J$4&lt;$E40,0,($J$4-$E40)*K41))</f>
        <v>0</v>
      </c>
      <c r="L191" s="275"/>
      <c r="M191" s="275"/>
      <c r="N191" s="276">
        <f>IF($M$4&gt;$E41,($E41-$E40)*N41,IF($M$4&lt;$E40,0,($M$4-$E40)*N41))</f>
        <v>0</v>
      </c>
      <c r="O191" s="275"/>
      <c r="P191" s="275"/>
      <c r="Q191" s="276">
        <f>IF($P$4&gt;$E41,($E41-$E40)*Q41,IF($P$4&lt;$E40,0,($P$4-$E40)*Q41))</f>
        <v>0</v>
      </c>
      <c r="R191" s="275"/>
      <c r="S191" s="275"/>
      <c r="T191" s="276">
        <f>IF($S$4&gt;$E41,($E41-$E40)*T41,IF($S$4&lt;$E40,0,($S$4-$E40)*T41))</f>
        <v>0</v>
      </c>
      <c r="U191" s="277"/>
      <c r="V191" s="278"/>
      <c r="W191" s="276">
        <f>IF($V$4&gt;$E41,($E41-$E40)*W41,IF($V$4&lt;$E40,0,($V$4-$E40)*W41))</f>
        <v>0</v>
      </c>
      <c r="X191" s="278"/>
      <c r="Y191" s="278"/>
      <c r="Z191" s="279">
        <f>IF($Y$4&gt;$E41,($E41-$E40)*Z41,IF($Y$4&lt;$E40,0,($Y$4-$E40)*Z41))</f>
        <v>0</v>
      </c>
      <c r="AA191" s="235"/>
    </row>
    <row r="192" spans="1:27" hidden="1" x14ac:dyDescent="0.3">
      <c r="H192" s="274">
        <f>IF($G$4&gt;$E42,($E42-$E41)*H42,IF($G$4&lt;$E41,0,($G$4-$E41)*H42))</f>
        <v>0</v>
      </c>
      <c r="I192" s="275"/>
      <c r="J192" s="275"/>
      <c r="K192" s="276">
        <f>IF($J$4&gt;$E42,($E42-$E41)*K42,IF($J$4&lt;$E41,0,($J$4-$E41)*K42))</f>
        <v>0</v>
      </c>
      <c r="L192" s="275"/>
      <c r="M192" s="275"/>
      <c r="N192" s="276">
        <f>IF($M$4&gt;$E42,($E42-$E41)*N42,IF($M$4&lt;$E41,0,($M$4-$E41)*N42))</f>
        <v>0</v>
      </c>
      <c r="O192" s="275"/>
      <c r="P192" s="275"/>
      <c r="Q192" s="276">
        <f>IF($P$4&gt;$E42,($E42-$E41)*Q42,IF($P$4&lt;$E41,0,($P$4-$E41)*Q42))</f>
        <v>0</v>
      </c>
      <c r="R192" s="275"/>
      <c r="S192" s="275"/>
      <c r="T192" s="276">
        <f>IF($S$4&gt;$E42,($E42-$E41)*T42,IF($S$4&lt;$E41,0,($S$4-$E41)*T42))</f>
        <v>0</v>
      </c>
      <c r="U192" s="277"/>
      <c r="V192" s="278"/>
      <c r="W192" s="276">
        <f>IF($V$4&gt;$E42,($E42-$E41)*W42,IF($V$4&lt;$E41,0,($V$4-$E41)*W42))</f>
        <v>0</v>
      </c>
      <c r="X192" s="278"/>
      <c r="Y192" s="278"/>
      <c r="Z192" s="279">
        <f>IF($Y$4&gt;$E42,($E42-$E41)*Z42,IF($Y$4&lt;$E41,0,($Y$4-$E41)*Z42))</f>
        <v>0</v>
      </c>
      <c r="AA192" s="235"/>
    </row>
    <row r="193" spans="8:27" hidden="1" x14ac:dyDescent="0.3">
      <c r="H193" s="274">
        <f>IF($G$4&gt;$E43,($E43-$E42)*H43,IF($G$4&lt;$E42,0,($G$4-$E42)*H43))</f>
        <v>0</v>
      </c>
      <c r="I193" s="275"/>
      <c r="J193" s="275"/>
      <c r="K193" s="276">
        <f>IF($J$4&gt;$E43,($E43-$E42)*K43,IF($J$4&lt;$E42,0,($J$4-$E42)*K43))</f>
        <v>0</v>
      </c>
      <c r="L193" s="275"/>
      <c r="M193" s="275"/>
      <c r="N193" s="276">
        <f>IF($M$4&gt;$E43,($E43-$E42)*N43,IF($M$4&lt;$E42,0,($M$4-$E42)*N43))</f>
        <v>0</v>
      </c>
      <c r="O193" s="275"/>
      <c r="P193" s="275"/>
      <c r="Q193" s="276">
        <f>IF($P$4&gt;$E43,($E43-$E42)*Q43,IF($P$4&lt;$E42,0,($P$4-$E42)*Q43))</f>
        <v>0</v>
      </c>
      <c r="R193" s="275"/>
      <c r="S193" s="275"/>
      <c r="T193" s="276">
        <f>IF($S$4&gt;$E43,($E43-$E42)*T43,IF($S$4&lt;$E42,0,($S$4-$E42)*T43))</f>
        <v>0</v>
      </c>
      <c r="U193" s="277"/>
      <c r="V193" s="278"/>
      <c r="W193" s="276">
        <f>IF($V$4&gt;$E43,($E43-$E42)*W43,IF($V$4&lt;$E42,0,($V$4-$E42)*W43))</f>
        <v>0</v>
      </c>
      <c r="X193" s="278"/>
      <c r="Y193" s="278"/>
      <c r="Z193" s="279">
        <f>IF($Y$4&gt;$E43,($E43-$E42)*Z43,IF($Y$4&lt;$E42,0,($Y$4-$E42)*Z43))</f>
        <v>0</v>
      </c>
      <c r="AA193" s="235"/>
    </row>
    <row r="194" spans="8:27" hidden="1" x14ac:dyDescent="0.3">
      <c r="H194" s="280">
        <f>IF($G$4&gt;$E43,($G$4-$E43)*H44,0)</f>
        <v>0</v>
      </c>
      <c r="I194" s="281"/>
      <c r="J194" s="281"/>
      <c r="K194" s="282">
        <f>IF($J$4&gt;$E43,($J$4-$E43)*K44,0)</f>
        <v>0</v>
      </c>
      <c r="L194" s="281"/>
      <c r="M194" s="281"/>
      <c r="N194" s="282">
        <f>IF($M$4&gt;$E43,($M$4-$E43)*N44,0)</f>
        <v>0</v>
      </c>
      <c r="O194" s="281"/>
      <c r="P194" s="281"/>
      <c r="Q194" s="282">
        <f>IF($P$4&gt;$E43,($P$4-$E43)*Q44,0)</f>
        <v>0</v>
      </c>
      <c r="R194" s="281"/>
      <c r="S194" s="281"/>
      <c r="T194" s="282">
        <f>IF($S$4&gt;$E43,($S$4-$E43)*T44,0)</f>
        <v>0</v>
      </c>
      <c r="U194" s="283"/>
      <c r="V194" s="284"/>
      <c r="W194" s="282">
        <f>IF($V$4&gt;$E43,($V$4-$E43)*W44,0)</f>
        <v>0</v>
      </c>
      <c r="X194" s="284"/>
      <c r="Y194" s="284"/>
      <c r="Z194" s="285">
        <f>IF($Y$4&gt;$E43,($Y$4-$E43)*Z44,0)</f>
        <v>0</v>
      </c>
      <c r="AA194" s="235"/>
    </row>
    <row r="195" spans="8:27" hidden="1" x14ac:dyDescent="0.3">
      <c r="H195" s="262" t="s">
        <v>728</v>
      </c>
      <c r="I195" s="235"/>
      <c r="J195" s="235"/>
      <c r="K195" s="235"/>
      <c r="L195" s="235"/>
      <c r="M195" s="235"/>
      <c r="N195" s="235"/>
      <c r="O195" s="235"/>
      <c r="P195" s="235"/>
      <c r="Q195" s="235"/>
      <c r="R195" s="235"/>
      <c r="S195" s="235"/>
      <c r="T195" s="235"/>
      <c r="U195" s="235"/>
      <c r="V195" s="235"/>
      <c r="W195" s="235"/>
      <c r="X195" s="235"/>
      <c r="Y195" s="235"/>
      <c r="Z195" s="235"/>
      <c r="AA195" s="235"/>
    </row>
    <row r="196" spans="8:27" hidden="1" x14ac:dyDescent="0.3">
      <c r="H196" s="268">
        <f>IF($G$4&gt;$E50,$E50*H50,$G$4*H50)</f>
        <v>0</v>
      </c>
      <c r="I196" s="272"/>
      <c r="J196" s="272"/>
      <c r="K196" s="270">
        <f>IF($J$4&gt;$E50,$E50*K50,$J$4*K50)</f>
        <v>0</v>
      </c>
      <c r="L196" s="286"/>
      <c r="M196" s="286"/>
      <c r="N196" s="270">
        <f>IF($M$4&gt;$E50,$E50*N50,$M$4*N50)</f>
        <v>0</v>
      </c>
      <c r="O196" s="272"/>
      <c r="P196" s="272"/>
      <c r="Q196" s="270">
        <f>IF($P$4&gt;$E50,$E50*Q50,$P$4*Q50)</f>
        <v>0</v>
      </c>
      <c r="R196" s="286"/>
      <c r="S196" s="286"/>
      <c r="T196" s="270">
        <f>IF($S$4&gt;$E50,$E50*T50,$S$4*T50)</f>
        <v>0</v>
      </c>
      <c r="U196" s="271"/>
      <c r="V196" s="272"/>
      <c r="W196" s="270">
        <f>IF($V$4&gt;$E50,$E50*W50,$V$4*W50)</f>
        <v>0</v>
      </c>
      <c r="X196" s="272"/>
      <c r="Y196" s="272"/>
      <c r="Z196" s="273">
        <f>IF($Y$4&gt;$E50,$E50*Z50,$Y$4*Z50)</f>
        <v>0</v>
      </c>
      <c r="AA196" s="235"/>
    </row>
    <row r="197" spans="8:27" hidden="1" x14ac:dyDescent="0.3">
      <c r="H197" s="274">
        <f>IF($G$4&gt;$E51,($E51-$E50)*H51,IF($G$4&lt;$E50,0,($G$4-$E50)*H51))</f>
        <v>0</v>
      </c>
      <c r="I197" s="278"/>
      <c r="J197" s="278"/>
      <c r="K197" s="276">
        <f>IF($J$4&gt;$E51,($E51-$E50)*K51,IF($J$4&lt;$E50,0,($J$4-$E50)*K51))</f>
        <v>0</v>
      </c>
      <c r="L197" s="287"/>
      <c r="M197" s="287"/>
      <c r="N197" s="276">
        <f>IF($M$4&gt;$E51,($E51-$E50)*N51,IF($M$4&lt;$E50,0,($M$4-$E50)*N51))</f>
        <v>0</v>
      </c>
      <c r="O197" s="278"/>
      <c r="P197" s="278"/>
      <c r="Q197" s="276">
        <f>IF($P$4&gt;$E51,($E51-$E50)*Q51,IF($P$4&lt;$E50,0,($P$4-$E50)*Q51))</f>
        <v>0</v>
      </c>
      <c r="R197" s="287"/>
      <c r="S197" s="287"/>
      <c r="T197" s="276">
        <f>IF($S$4&gt;$E51,($E51-$E50)*T51,IF($S$4&lt;$E50,0,($S$4-$E50)*T51))</f>
        <v>0</v>
      </c>
      <c r="U197" s="277"/>
      <c r="V197" s="278"/>
      <c r="W197" s="276">
        <f>IF($V$4&gt;$E51,($E51-$E50)*W51,IF($V$4&lt;$E50,0,($V$4-$E50)*W51))</f>
        <v>0</v>
      </c>
      <c r="X197" s="278"/>
      <c r="Y197" s="278"/>
      <c r="Z197" s="279">
        <f>IF($Y$4&gt;$E51,($E51-$E50)*Z51,IF($Y$4&lt;$E50,0,($Y$4-$E50)*Z51))</f>
        <v>0</v>
      </c>
      <c r="AA197" s="235"/>
    </row>
    <row r="198" spans="8:27" hidden="1" x14ac:dyDescent="0.3">
      <c r="H198" s="280">
        <f>IF($G$4&gt;$E51,($G$4-$E51)*H52,0)</f>
        <v>0</v>
      </c>
      <c r="I198" s="284"/>
      <c r="J198" s="284"/>
      <c r="K198" s="282">
        <f>IF($J$4&gt;$E51,($J$4-$E51)*K52,0)</f>
        <v>0</v>
      </c>
      <c r="L198" s="288"/>
      <c r="M198" s="288"/>
      <c r="N198" s="282">
        <f>IF($M$4&gt;$E51,($M$4-$E51)*N52,0)</f>
        <v>0</v>
      </c>
      <c r="O198" s="284"/>
      <c r="P198" s="284"/>
      <c r="Q198" s="282">
        <f>IF($P$4&gt;$E51,($P$4-$E51)*Q52,0)</f>
        <v>0</v>
      </c>
      <c r="R198" s="288"/>
      <c r="S198" s="288"/>
      <c r="T198" s="282">
        <f>IF($S$4&gt;$E51,($S$4-$E51)*T52,0)</f>
        <v>0</v>
      </c>
      <c r="U198" s="283"/>
      <c r="V198" s="284"/>
      <c r="W198" s="282">
        <f>IF($V$4&gt;$E51,($V$4-$E51)*W52,0)</f>
        <v>0</v>
      </c>
      <c r="X198" s="284"/>
      <c r="Y198" s="284"/>
      <c r="Z198" s="285">
        <f>IF($Y$4&gt;$E51,($Y$4-$E51)*Z52,0)</f>
        <v>0</v>
      </c>
      <c r="AA198" s="235"/>
    </row>
    <row r="199" spans="8:27" hidden="1" x14ac:dyDescent="0.3">
      <c r="H199" s="262" t="s">
        <v>727</v>
      </c>
      <c r="I199" s="235"/>
      <c r="J199" s="235"/>
      <c r="K199" s="235"/>
      <c r="L199" s="235"/>
      <c r="M199" s="235"/>
      <c r="N199" s="235"/>
      <c r="O199" s="235"/>
      <c r="P199" s="235"/>
      <c r="Q199" s="235"/>
      <c r="R199" s="235"/>
      <c r="S199" s="235"/>
      <c r="T199" s="235"/>
      <c r="U199" s="235"/>
      <c r="V199" s="235"/>
      <c r="W199" s="235"/>
      <c r="X199" s="235"/>
      <c r="Y199" s="235"/>
      <c r="Z199" s="235"/>
      <c r="AA199" s="235"/>
    </row>
    <row r="200" spans="8:27" hidden="1" x14ac:dyDescent="0.3">
      <c r="H200" s="268">
        <f>IF($G$4&gt;$E53,$E53*H53,$G$4*H53)</f>
        <v>0</v>
      </c>
      <c r="I200" s="286"/>
      <c r="J200" s="286"/>
      <c r="K200" s="270">
        <f>IF($J$4&gt;$E53,$E53*K53,$J$4*K53)</f>
        <v>0</v>
      </c>
      <c r="L200" s="269"/>
      <c r="M200" s="269"/>
      <c r="N200" s="270">
        <f>IF($M$4&gt;$E53,$E53*N53,$M$4*N53)</f>
        <v>0</v>
      </c>
      <c r="O200" s="269"/>
      <c r="P200" s="269"/>
      <c r="Q200" s="270">
        <f>IF($P$4&gt;$E53,$E53*Q53,$P$4*Q53)</f>
        <v>0</v>
      </c>
      <c r="R200" s="269"/>
      <c r="S200" s="269"/>
      <c r="T200" s="270">
        <f>IF($S$4&gt;$E53,$E53*T53,$S$4*T53)</f>
        <v>0</v>
      </c>
      <c r="U200" s="270"/>
      <c r="V200" s="269"/>
      <c r="W200" s="270">
        <f>IF($V$4&gt;$E53,$E53*W53,$V$4*W53)</f>
        <v>0</v>
      </c>
      <c r="X200" s="269"/>
      <c r="Y200" s="269"/>
      <c r="Z200" s="273">
        <f>IF($Y$4&gt;$E53,$E53*Z53,$Y$4*Z53)</f>
        <v>0</v>
      </c>
      <c r="AA200" s="235"/>
    </row>
    <row r="201" spans="8:27" hidden="1" x14ac:dyDescent="0.3">
      <c r="H201" s="274">
        <f>IF($G$4&gt;$E54,($E54-$E53)*H54,IF($G$4&lt;$E53,0,($G$4-$E53)*H54))</f>
        <v>0</v>
      </c>
      <c r="I201" s="287"/>
      <c r="J201" s="287"/>
      <c r="K201" s="276">
        <f>IF($J$4&gt;$E54,($E54-$E53)*K54,IF($J$4&lt;$E53,0,($J$4-$E53)*K54))</f>
        <v>0</v>
      </c>
      <c r="L201" s="287"/>
      <c r="M201" s="287"/>
      <c r="N201" s="276">
        <f>IF($M$4&gt;$E54,($E54-$E53)*N54,IF($M$4&lt;$E53,0,($M$4-$E53)*N54))</f>
        <v>0</v>
      </c>
      <c r="O201" s="287"/>
      <c r="P201" s="287"/>
      <c r="Q201" s="276">
        <f>IF($P$4&gt;$E54,($E54-$E53)*Q54,IF($P$4&lt;$E53,0,($P$4-$E53)*Q54))</f>
        <v>0</v>
      </c>
      <c r="R201" s="287"/>
      <c r="S201" s="287"/>
      <c r="T201" s="276">
        <f>IF($S$4&gt;$E54,($E54-$E53)*T54,IF($S$4&lt;$E53,0,($S$4-$E53)*T54))</f>
        <v>0</v>
      </c>
      <c r="U201" s="289"/>
      <c r="V201" s="287"/>
      <c r="W201" s="276">
        <f>IF($V$4&gt;$E54,($E54-$E53)*W54,IF($V$4&lt;$E53,0,($V$4-$E53)*W54))</f>
        <v>0</v>
      </c>
      <c r="X201" s="287"/>
      <c r="Y201" s="287"/>
      <c r="Z201" s="279">
        <f>IF($Y$4&gt;$E54,($E54-$E53)*Z54,IF($Y$4&lt;$E53,0,($Y$4-$E53)*Z54))</f>
        <v>0</v>
      </c>
      <c r="AA201" s="235"/>
    </row>
    <row r="202" spans="8:27" hidden="1" x14ac:dyDescent="0.3">
      <c r="H202" s="280">
        <f>IF($G$4&gt;$E54,($G$4-$E54)*H55,0)</f>
        <v>0</v>
      </c>
      <c r="I202" s="288"/>
      <c r="J202" s="288"/>
      <c r="K202" s="282">
        <f>IF($J$4&gt;$E54,($J$4-$E54)*K55,0)</f>
        <v>0</v>
      </c>
      <c r="L202" s="288"/>
      <c r="M202" s="288"/>
      <c r="N202" s="282">
        <f>IF($M$4&gt;$E54,($M$4-$E54)*N55,0)</f>
        <v>0</v>
      </c>
      <c r="O202" s="288"/>
      <c r="P202" s="288"/>
      <c r="Q202" s="282">
        <f>IF($P$4&gt;$E54,($P$4-$E54)*Q55,0)</f>
        <v>0</v>
      </c>
      <c r="R202" s="288"/>
      <c r="S202" s="288"/>
      <c r="T202" s="282">
        <f>IF($S$4&gt;$E54,($S$4-$E54)*T55,0)</f>
        <v>0</v>
      </c>
      <c r="U202" s="290"/>
      <c r="V202" s="288"/>
      <c r="W202" s="282">
        <f>IF($V$4&gt;$E54,($V$4-$E54)*W55,0)</f>
        <v>0</v>
      </c>
      <c r="X202" s="288"/>
      <c r="Y202" s="288"/>
      <c r="Z202" s="285">
        <f>IF($Y$4&gt;$E54,($Y$4-$E54)*Z55,0)</f>
        <v>0</v>
      </c>
      <c r="AA202" s="235"/>
    </row>
    <row r="203" spans="8:27" hidden="1" x14ac:dyDescent="0.3">
      <c r="AA203" s="235"/>
    </row>
    <row r="204" spans="8:27" hidden="1" x14ac:dyDescent="0.3">
      <c r="H204" s="262" t="s">
        <v>724</v>
      </c>
      <c r="AA204" s="235"/>
    </row>
    <row r="205" spans="8:27" hidden="1" x14ac:dyDescent="0.3">
      <c r="H205" s="291">
        <f>IF($G$4&gt;$E75,$E75*H75,$G$4*H75)</f>
        <v>0</v>
      </c>
      <c r="I205" s="292"/>
      <c r="J205" s="292"/>
      <c r="K205" s="293">
        <f>IF($J$4&gt;$E75,$E75*K75,$J$4*K75)</f>
        <v>0</v>
      </c>
      <c r="L205" s="292"/>
      <c r="M205" s="292"/>
      <c r="N205" s="293">
        <f>IF($M$4&gt;$E75,$E75*N75,$M$4*N75)</f>
        <v>0</v>
      </c>
      <c r="O205" s="292"/>
      <c r="P205" s="292"/>
      <c r="Q205" s="293">
        <f>IF($P$4&gt;$E75,$E75*Q75,$P$4*Q75)</f>
        <v>0</v>
      </c>
      <c r="R205" s="292"/>
      <c r="S205" s="292"/>
      <c r="T205" s="293">
        <f>IF($S$4&gt;$E75,$E75*T75,$S$4*T75)</f>
        <v>0</v>
      </c>
      <c r="U205" s="294"/>
      <c r="V205" s="295"/>
      <c r="W205" s="293">
        <f>IF($V$4&gt;$E75,$E75*W75,$V$4*W75)</f>
        <v>0</v>
      </c>
      <c r="X205" s="295"/>
      <c r="Y205" s="295"/>
      <c r="Z205" s="296">
        <f>IF($Y$4&gt;$E75,$E75*Z75,$Y$4*Z75)</f>
        <v>0</v>
      </c>
      <c r="AA205" s="235"/>
    </row>
    <row r="206" spans="8:27" hidden="1" x14ac:dyDescent="0.3">
      <c r="H206" s="297">
        <f>IF($G$4&gt;$E76,($E76-$E75)*H76,IF($G$4&lt;$E75,0,($G$4-$E75)*H76))</f>
        <v>0</v>
      </c>
      <c r="I206" s="298"/>
      <c r="J206" s="298"/>
      <c r="K206" s="299">
        <f>IF($J$4&gt;$E76,($E76-$E75)*K76,IF($J$4&lt;$E75,0,($J$4-$E75)*K76))</f>
        <v>0</v>
      </c>
      <c r="L206" s="298"/>
      <c r="M206" s="298"/>
      <c r="N206" s="299">
        <f>IF($M$4&gt;$E76,($E76-$E75)*N76,IF($M$4&lt;$E75,0,($M$4-$E75)*N76))</f>
        <v>0</v>
      </c>
      <c r="O206" s="298"/>
      <c r="P206" s="298"/>
      <c r="Q206" s="299">
        <f>IF($P$4&gt;$E76,($E76-$E75)*Q76,IF($P$4&lt;$E75,0,($P$4-$E75)*Q76))</f>
        <v>0</v>
      </c>
      <c r="R206" s="298"/>
      <c r="S206" s="298"/>
      <c r="T206" s="299">
        <f>IF($S$4&gt;$E76,($E76-$E75)*T76,IF($S$4&lt;$E75,0,($S$4-$E75)*T76))</f>
        <v>0</v>
      </c>
      <c r="U206" s="300"/>
      <c r="V206" s="301"/>
      <c r="W206" s="299">
        <f>IF($V$4&gt;$E76,($E76-$E75)*W76,IF($V$4&lt;$E75,0,($V$4-$E75)*W76))</f>
        <v>0</v>
      </c>
      <c r="X206" s="301"/>
      <c r="Y206" s="301"/>
      <c r="Z206" s="302">
        <f>IF($Y$4&gt;$E76,($E76-$E75)*Z76,IF($Y$4&lt;$E75,0,($Y$4-$E75)*Z76))</f>
        <v>0</v>
      </c>
    </row>
    <row r="207" spans="8:27" hidden="1" x14ac:dyDescent="0.3">
      <c r="H207" s="297">
        <f>IF($G$4&gt;$E77,($E77-$E76)*H77,IF($G$4&lt;$E76,0,($G$4-$E76)*H77))</f>
        <v>0</v>
      </c>
      <c r="I207" s="298"/>
      <c r="J207" s="298"/>
      <c r="K207" s="299">
        <f>IF($J$4&gt;$E77,($E77-$E76)*K77,IF($J$4&lt;$E76,0,($J$4-$E76)*K77))</f>
        <v>0</v>
      </c>
      <c r="L207" s="298"/>
      <c r="M207" s="298"/>
      <c r="N207" s="299">
        <f>IF($M$4&gt;$E77,($E77-$E76)*N77,IF($M$4&lt;$E76,0,($M$4-$E76)*N77))</f>
        <v>0</v>
      </c>
      <c r="O207" s="298"/>
      <c r="P207" s="298"/>
      <c r="Q207" s="299">
        <f>IF($P$4&gt;$E77,($E77-$E76)*Q77,IF($P$4&lt;$E76,0,($P$4-$E76)*Q77))</f>
        <v>0</v>
      </c>
      <c r="R207" s="298"/>
      <c r="S207" s="298"/>
      <c r="T207" s="299">
        <f>IF($S$4&gt;$E77,($E77-$E76)*T77,IF($S$4&lt;$E76,0,($S$4-$E76)*T77))</f>
        <v>0</v>
      </c>
      <c r="U207" s="300"/>
      <c r="V207" s="301"/>
      <c r="W207" s="299">
        <f>IF($V$4&gt;$E77,($E77-$E76)*W77,IF($V$4&lt;$E76,0,($V$4-$E76)*W77))</f>
        <v>0</v>
      </c>
      <c r="X207" s="301"/>
      <c r="Y207" s="301"/>
      <c r="Z207" s="302">
        <f>IF($Y$4&gt;$E77,($E77-$E76)*Z77,IF($Y$4&lt;$E76,0,($Y$4-$E76)*Z77))</f>
        <v>0</v>
      </c>
    </row>
    <row r="208" spans="8:27" hidden="1" x14ac:dyDescent="0.3">
      <c r="H208" s="297">
        <f>IF($G$4&gt;$E78,($E78-$E77)*H78,IF($G$4&lt;$E77,0,($G$4-$E77)*H78))</f>
        <v>0</v>
      </c>
      <c r="I208" s="298"/>
      <c r="J208" s="298"/>
      <c r="K208" s="299">
        <f>IF($J$4&gt;$E78,($E78-$E77)*K78,IF($J$4&lt;$E77,0,($J$4-$E77)*K78))</f>
        <v>0</v>
      </c>
      <c r="L208" s="298"/>
      <c r="M208" s="298"/>
      <c r="N208" s="299">
        <f>IF($M$4&gt;$E78,($E78-$E77)*N78,IF($M$4&lt;$E77,0,($M$4-$E77)*N78))</f>
        <v>0</v>
      </c>
      <c r="O208" s="298"/>
      <c r="P208" s="298"/>
      <c r="Q208" s="299">
        <f>IF($P$4&gt;$E78,($E78-$E77)*Q78,IF($P$4&lt;$E77,0,($P$4-$E77)*Q78))</f>
        <v>0</v>
      </c>
      <c r="R208" s="298"/>
      <c r="S208" s="298"/>
      <c r="T208" s="299">
        <f>IF($S$4&gt;$E78,($E78-$E77)*T78,IF($S$4&lt;$E77,0,($S$4-$E77)*T78))</f>
        <v>0</v>
      </c>
      <c r="U208" s="300"/>
      <c r="V208" s="301"/>
      <c r="W208" s="299">
        <f>IF($V$4&gt;$E78,($E78-$E77)*W78,IF($V$4&lt;$E77,0,($V$4-$E77)*W78))</f>
        <v>0</v>
      </c>
      <c r="X208" s="301"/>
      <c r="Y208" s="301"/>
      <c r="Z208" s="302">
        <f>IF($Y$4&gt;$E78,($E78-$E77)*Z78,IF($Y$4&lt;$E77,0,($Y$4-$E77)*Z78))</f>
        <v>0</v>
      </c>
    </row>
    <row r="209" spans="8:26" hidden="1" x14ac:dyDescent="0.3">
      <c r="H209" s="297">
        <f>IF($G$4&gt;$E79,($E79-$E78)*H79,IF($G$4&lt;$E78,0,($G$4-$E78)*H79))</f>
        <v>0</v>
      </c>
      <c r="I209" s="298"/>
      <c r="J209" s="298"/>
      <c r="K209" s="299">
        <f>IF($J$4&gt;$E79,($E79-$E78)*K79,IF($J$4&lt;$E78,0,($J$4-$E78)*K79))</f>
        <v>0</v>
      </c>
      <c r="L209" s="298"/>
      <c r="M209" s="298"/>
      <c r="N209" s="299">
        <f>IF($M$4&gt;$E79,($E79-$E78)*N79,IF($M$4&lt;$E78,0,($M$4-$E78)*N79))</f>
        <v>0</v>
      </c>
      <c r="O209" s="298"/>
      <c r="P209" s="298"/>
      <c r="Q209" s="299">
        <f>IF($P$4&gt;$E79,($E79-$E78)*Q79,IF($P$4&lt;$E78,0,($P$4-$E78)*Q79))</f>
        <v>0</v>
      </c>
      <c r="R209" s="298"/>
      <c r="S209" s="298"/>
      <c r="T209" s="299">
        <f>IF($S$4&gt;$E79,($E79-$E78)*T79,IF($S$4&lt;$E78,0,($S$4-$E78)*T79))</f>
        <v>0</v>
      </c>
      <c r="U209" s="300"/>
      <c r="V209" s="301"/>
      <c r="W209" s="299">
        <f>IF($V$4&gt;$E79,($E79-$E78)*W79,IF($V$4&lt;$E78,0,($V$4-$E78)*W79))</f>
        <v>0</v>
      </c>
      <c r="X209" s="301"/>
      <c r="Y209" s="301"/>
      <c r="Z209" s="302">
        <f>IF($Y$4&gt;$E79,($E79-$E78)*Z79,IF($Y$4&lt;$E78,0,($Y$4-$E78)*Z79))</f>
        <v>0</v>
      </c>
    </row>
    <row r="210" spans="8:26" hidden="1" x14ac:dyDescent="0.3">
      <c r="H210" s="303">
        <f>IF($G$4&gt;$E79,($G$4-$E79)*H80,0)</f>
        <v>0</v>
      </c>
      <c r="I210" s="304"/>
      <c r="J210" s="304"/>
      <c r="K210" s="305">
        <f>IF($J$4&gt;$E79,($J$4-$E79)*K80,0)</f>
        <v>0</v>
      </c>
      <c r="L210" s="304"/>
      <c r="M210" s="304"/>
      <c r="N210" s="305">
        <f>IF($M$4&gt;$E79,($M$4-$E79)*N80,0)</f>
        <v>0</v>
      </c>
      <c r="O210" s="304"/>
      <c r="P210" s="304"/>
      <c r="Q210" s="305">
        <f>IF($P$4&gt;$E79,($P$4-$E79)*Q80,0)</f>
        <v>0</v>
      </c>
      <c r="R210" s="304"/>
      <c r="S210" s="304"/>
      <c r="T210" s="305">
        <f>IF($S$4&gt;$E79,($S$4-$E79)*T80,0)</f>
        <v>0</v>
      </c>
      <c r="U210" s="306"/>
      <c r="V210" s="307"/>
      <c r="W210" s="305">
        <f>IF($V$4&gt;$E79,($V$4-$E79)*W80,0)</f>
        <v>0</v>
      </c>
      <c r="X210" s="307"/>
      <c r="Y210" s="307"/>
      <c r="Z210" s="308">
        <f>IF($Y$4&gt;$E79,($Y$4-$E79)*Z80,0)</f>
        <v>0</v>
      </c>
    </row>
    <row r="211" spans="8:26" hidden="1" x14ac:dyDescent="0.3">
      <c r="H211" s="262" t="s">
        <v>725</v>
      </c>
    </row>
    <row r="212" spans="8:26" hidden="1" x14ac:dyDescent="0.3">
      <c r="H212" s="291">
        <f>IF($G$4&gt;$E91,$E91*H91,$G$4*H91)</f>
        <v>0</v>
      </c>
      <c r="I212" s="295"/>
      <c r="J212" s="295"/>
      <c r="K212" s="293">
        <f>IF($J$4&gt;$E91,$E91*K91,$J$4*K91)</f>
        <v>0</v>
      </c>
      <c r="L212" s="309"/>
      <c r="M212" s="309"/>
      <c r="N212" s="293">
        <f>IF($M$4&gt;$E91,$E91*N91,$M$4*N91)</f>
        <v>0</v>
      </c>
      <c r="O212" s="295"/>
      <c r="P212" s="295"/>
      <c r="Q212" s="293">
        <f>IF($P$4&gt;$E91,$E91*Q91,$P$4*Q91)</f>
        <v>0</v>
      </c>
      <c r="R212" s="309"/>
      <c r="S212" s="309"/>
      <c r="T212" s="293">
        <f>IF($S$4&gt;$E91,$E91*T91,$S$4*T91)</f>
        <v>0</v>
      </c>
      <c r="U212" s="294"/>
      <c r="V212" s="295"/>
      <c r="W212" s="293">
        <f>IF($V$4&gt;$E91,$E91*W91,$V$4*W91)</f>
        <v>0</v>
      </c>
      <c r="X212" s="295"/>
      <c r="Y212" s="295"/>
      <c r="Z212" s="296">
        <f>IF($Y$4&gt;$E91,$E91*Z91,$Y$4*Z91)</f>
        <v>0</v>
      </c>
    </row>
    <row r="213" spans="8:26" hidden="1" x14ac:dyDescent="0.3">
      <c r="H213" s="297">
        <f>IF($G$4&gt;$E92,($E92-$E91)*H92,IF($G$4&lt;$E91,0,($G$4-$E91)*H92))</f>
        <v>0</v>
      </c>
      <c r="I213" s="301"/>
      <c r="J213" s="301"/>
      <c r="K213" s="299">
        <f>IF($J$4&gt;$E92,($E92-$E91)*K92,IF($J$4&lt;$E91,0,($J$4-$E91)*K92))</f>
        <v>0</v>
      </c>
      <c r="L213" s="310"/>
      <c r="M213" s="310"/>
      <c r="N213" s="299">
        <f>IF($M$4&gt;$E92,($E92-$E91)*N92,IF($M$4&lt;$E91,0,($M$4-$E91)*N92))</f>
        <v>0</v>
      </c>
      <c r="O213" s="301"/>
      <c r="P213" s="301"/>
      <c r="Q213" s="299">
        <f>IF($P$4&gt;$E92,($E92-$E91)*Q92,IF($P$4&lt;$E91,0,($P$4-$E91)*Q92))</f>
        <v>0</v>
      </c>
      <c r="R213" s="310"/>
      <c r="S213" s="310"/>
      <c r="T213" s="299">
        <f>IF($S$4&gt;$E92,($E92-$E91)*T92,IF($S$4&lt;$E91,0,($S$4-$E91)*T92))</f>
        <v>0</v>
      </c>
      <c r="U213" s="300"/>
      <c r="V213" s="301"/>
      <c r="W213" s="299">
        <f>IF($V$4&gt;$E92,($E92-$E91)*W92,IF($V$4&lt;$E91,0,($V$4-$E91)*W92))</f>
        <v>0</v>
      </c>
      <c r="X213" s="301"/>
      <c r="Y213" s="301"/>
      <c r="Z213" s="302">
        <f>IF($Y$4&gt;$E92,($E92-$E91)*Z92,IF($Y$4&lt;$E91,0,($Y$4-$E91)*Z92))</f>
        <v>0</v>
      </c>
    </row>
    <row r="214" spans="8:26" hidden="1" x14ac:dyDescent="0.3">
      <c r="H214" s="303">
        <f>IF($G$4&gt;$E92,($G$4-$E92)*H93,0)</f>
        <v>0</v>
      </c>
      <c r="I214" s="307"/>
      <c r="J214" s="307"/>
      <c r="K214" s="305">
        <f>IF($J$4&gt;$E92,($J$4-$E92)*K93,0)</f>
        <v>0</v>
      </c>
      <c r="L214" s="311"/>
      <c r="M214" s="311"/>
      <c r="N214" s="305">
        <f>IF($M$4&gt;$E92,($M$4-$E92)*N93,0)</f>
        <v>0</v>
      </c>
      <c r="O214" s="307"/>
      <c r="P214" s="307"/>
      <c r="Q214" s="305">
        <f>IF($P$4&gt;$E92,($P$4-$E92)*Q93,0)</f>
        <v>0</v>
      </c>
      <c r="R214" s="311"/>
      <c r="S214" s="311"/>
      <c r="T214" s="305">
        <f>IF($S$4&gt;$E92,($S$4-$E92)*T93,0)</f>
        <v>0</v>
      </c>
      <c r="U214" s="306"/>
      <c r="V214" s="307"/>
      <c r="W214" s="305">
        <f>IF($V$4&gt;$E92,($V$4-$E92)*W93,0)</f>
        <v>0</v>
      </c>
      <c r="X214" s="307"/>
      <c r="Y214" s="307"/>
      <c r="Z214" s="308">
        <f>IF($Y$4&gt;$E92,($Y$4-$E92)*Z93,0)</f>
        <v>0</v>
      </c>
    </row>
    <row r="215" spans="8:26" hidden="1" x14ac:dyDescent="0.3">
      <c r="H215" s="262" t="s">
        <v>726</v>
      </c>
    </row>
    <row r="216" spans="8:26" hidden="1" x14ac:dyDescent="0.3">
      <c r="H216" s="291">
        <f>IF($G$4&gt;$E94,$E94*H94,$G$4*H94)</f>
        <v>0</v>
      </c>
      <c r="I216" s="309"/>
      <c r="J216" s="309"/>
      <c r="K216" s="293">
        <f>IF($J$4&gt;$E94,$E94*K94,$J$4*K94)</f>
        <v>0</v>
      </c>
      <c r="L216" s="292"/>
      <c r="M216" s="292"/>
      <c r="N216" s="293">
        <f>IF($M$4&gt;$E94,$E94*N94,$M$4*N94)</f>
        <v>0</v>
      </c>
      <c r="O216" s="292"/>
      <c r="P216" s="292"/>
      <c r="Q216" s="293">
        <f>IF($P$4&gt;$E94,$E94*Q94,$P$4*Q94)</f>
        <v>0</v>
      </c>
      <c r="R216" s="292"/>
      <c r="S216" s="292"/>
      <c r="T216" s="293">
        <f>IF($S$4&gt;$E94,$E94*T94,$S$4*T94)</f>
        <v>0</v>
      </c>
      <c r="U216" s="293"/>
      <c r="V216" s="292"/>
      <c r="W216" s="293">
        <f>IF($V$4&gt;$E94,$E94*W94,$V$4*W94)</f>
        <v>0</v>
      </c>
      <c r="X216" s="292"/>
      <c r="Y216" s="292"/>
      <c r="Z216" s="296">
        <f>IF($Y$4&gt;$E94,$E94*Z94,$Y$4*Z94)</f>
        <v>0</v>
      </c>
    </row>
    <row r="217" spans="8:26" hidden="1" x14ac:dyDescent="0.3">
      <c r="H217" s="297">
        <f>IF($G$4&gt;$E95,($E95-$E94)*H95,IF($G$4&lt;$E94,0,($G$4-$E94)*H95))</f>
        <v>0</v>
      </c>
      <c r="I217" s="310"/>
      <c r="J217" s="310"/>
      <c r="K217" s="299">
        <f>IF($J$4&gt;$E95,($E95-$E94)*K95,IF($J$4&lt;$E94,0,($J$4-$E94)*K95))</f>
        <v>0</v>
      </c>
      <c r="L217" s="310"/>
      <c r="M217" s="310"/>
      <c r="N217" s="299">
        <f>IF($M$4&gt;$E95,($E95-$E94)*N95,IF($M$4&lt;$E94,0,($M$4-$E94)*N95))</f>
        <v>0</v>
      </c>
      <c r="O217" s="310"/>
      <c r="P217" s="310"/>
      <c r="Q217" s="299">
        <f>IF($P$4&gt;$E95,($E95-$E94)*Q95,IF($P$4&lt;$E94,0,($P$4-$E94)*Q95))</f>
        <v>0</v>
      </c>
      <c r="R217" s="310"/>
      <c r="S217" s="310"/>
      <c r="T217" s="299">
        <f>IF($S$4&gt;$E95,($E95-$E94)*T95,IF($S$4&lt;$E94,0,($S$4-$E94)*T95))</f>
        <v>0</v>
      </c>
      <c r="U217" s="312"/>
      <c r="V217" s="310"/>
      <c r="W217" s="299">
        <f>IF($V$4&gt;$E95,($E95-$E94)*W95,IF($V$4&lt;$E94,0,($V$4-$E94)*W95))</f>
        <v>0</v>
      </c>
      <c r="X217" s="310"/>
      <c r="Y217" s="310"/>
      <c r="Z217" s="302">
        <f>IF($Y$4&gt;$E95,($E95-$E94)*Z95,IF($Y$4&lt;$E94,0,($Y$4-$E94)*Z95))</f>
        <v>0</v>
      </c>
    </row>
    <row r="218" spans="8:26" hidden="1" x14ac:dyDescent="0.3">
      <c r="H218" s="303">
        <f>IF($G$4&gt;$E95,($G$4-$E95)*H96,0)</f>
        <v>0</v>
      </c>
      <c r="I218" s="311"/>
      <c r="J218" s="311"/>
      <c r="K218" s="305">
        <f>IF($J$4&gt;$E95,($J$4-$E95)*K96,0)</f>
        <v>0</v>
      </c>
      <c r="L218" s="311"/>
      <c r="M218" s="311"/>
      <c r="N218" s="305">
        <f>IF($M$4&gt;$E95,($M$4-$E95)*N96,0)</f>
        <v>0</v>
      </c>
      <c r="O218" s="311"/>
      <c r="P218" s="311"/>
      <c r="Q218" s="305">
        <f>IF($P$4&gt;$E95,($P$4-$E95)*Q96,0)</f>
        <v>0</v>
      </c>
      <c r="R218" s="311"/>
      <c r="S218" s="311"/>
      <c r="T218" s="305">
        <f>IF($S$4&gt;$E95,($S$4-$E95)*T96,0)</f>
        <v>0</v>
      </c>
      <c r="U218" s="313"/>
      <c r="V218" s="311"/>
      <c r="W218" s="305">
        <f>IF($V$4&gt;$E95,($V$4-$E95)*W96,0)</f>
        <v>0</v>
      </c>
      <c r="X218" s="311"/>
      <c r="Y218" s="311"/>
      <c r="Z218" s="308">
        <f>IF($Y$4&gt;$E95,($Y$4-$E95)*Z96,0)</f>
        <v>0</v>
      </c>
    </row>
    <row r="219" spans="8:26" hidden="1" x14ac:dyDescent="0.3"/>
    <row r="220" spans="8:26" hidden="1" x14ac:dyDescent="0.3">
      <c r="H220" s="262" t="s">
        <v>729</v>
      </c>
    </row>
    <row r="221" spans="8:26" hidden="1" x14ac:dyDescent="0.3">
      <c r="H221" s="291">
        <f>IF($G$4&gt;$E125,$E125*H125,$G$4*H125)</f>
        <v>0</v>
      </c>
      <c r="I221" s="292"/>
      <c r="J221" s="292"/>
      <c r="K221" s="293">
        <f>IF($J$4&gt;$E125,$E125*K125,$J$4*K125)</f>
        <v>0</v>
      </c>
      <c r="L221" s="292"/>
      <c r="M221" s="292"/>
      <c r="N221" s="293">
        <f>IF($M$4&gt;$E125,$E125*N125,$M$4*N125)</f>
        <v>0</v>
      </c>
      <c r="O221" s="292"/>
      <c r="P221" s="292"/>
      <c r="Q221" s="293">
        <f>IF($P$4&gt;$E125,$E125*Q125,$P$4*Q125)</f>
        <v>0</v>
      </c>
      <c r="R221" s="292"/>
      <c r="S221" s="292"/>
      <c r="T221" s="293">
        <f>IF($S$4&gt;$E125,$E125*T125,$S$4*T125)</f>
        <v>0</v>
      </c>
      <c r="U221" s="294"/>
      <c r="V221" s="295"/>
      <c r="W221" s="293">
        <f>IF($V$4&gt;$E125,$E125*W125,$V$4*W125)</f>
        <v>0</v>
      </c>
      <c r="X221" s="295"/>
      <c r="Y221" s="295"/>
      <c r="Z221" s="296">
        <f>IF($Y$4&gt;$E125,$E125*Z125,$Y$4*Z125)</f>
        <v>0</v>
      </c>
    </row>
    <row r="222" spans="8:26" hidden="1" x14ac:dyDescent="0.3">
      <c r="H222" s="297">
        <f>IF($G$4&gt;$E126,($E126-$E125)*H126,IF($G$4&lt;$E125,0,($G$4-$E125)*H126))</f>
        <v>0</v>
      </c>
      <c r="I222" s="298"/>
      <c r="J222" s="298"/>
      <c r="K222" s="299">
        <f>IF($J$4&gt;$E126,($E126-$E125)*K126,IF($J$4&lt;$E125,0,($J$4-$E125)*K126))</f>
        <v>0</v>
      </c>
      <c r="L222" s="298"/>
      <c r="M222" s="298"/>
      <c r="N222" s="299">
        <f>IF($M$4&gt;$E126,($E126-$E125)*N126,IF($M$4&lt;$E125,0,($M$4-$E125)*N126))</f>
        <v>0</v>
      </c>
      <c r="O222" s="298"/>
      <c r="P222" s="298"/>
      <c r="Q222" s="299">
        <f>IF($P$4&gt;$E126,($E126-$E125)*Q126,IF($P$4&lt;$E125,0,($P$4-$E125)*Q126))</f>
        <v>0</v>
      </c>
      <c r="R222" s="298"/>
      <c r="S222" s="298"/>
      <c r="T222" s="299">
        <f>IF($S$4&gt;$E126,($E126-$E125)*T126,IF($S$4&lt;$E125,0,($S$4-$E125)*T126))</f>
        <v>0</v>
      </c>
      <c r="U222" s="300"/>
      <c r="V222" s="301"/>
      <c r="W222" s="299">
        <f>IF($V$4&gt;$E126,($E126-$E125)*W126,IF($V$4&lt;$E125,0,($V$4-$E125)*W126))</f>
        <v>0</v>
      </c>
      <c r="X222" s="301"/>
      <c r="Y222" s="301"/>
      <c r="Z222" s="302">
        <f>IF($Y$4&gt;$E126,($E126-$E125)*Z126,IF($Y$4&lt;$E125,0,($Y$4-$E125)*Z126))</f>
        <v>0</v>
      </c>
    </row>
    <row r="223" spans="8:26" hidden="1" x14ac:dyDescent="0.3">
      <c r="H223" s="297">
        <f>IF($G$4&gt;$E127,($E127-$E126)*H127,IF($G$4&lt;$E126,0,($G$4-$E126)*H127))</f>
        <v>0</v>
      </c>
      <c r="I223" s="298"/>
      <c r="J223" s="298"/>
      <c r="K223" s="299">
        <f>IF($J$4&gt;$E127,($E127-$E126)*K127,IF($J$4&lt;$E126,0,($J$4-$E126)*K127))</f>
        <v>0</v>
      </c>
      <c r="L223" s="298"/>
      <c r="M223" s="298"/>
      <c r="N223" s="299">
        <f>IF($M$4&gt;$E127,($E127-$E126)*N127,IF($M$4&lt;$E126,0,($M$4-$E126)*N127))</f>
        <v>0</v>
      </c>
      <c r="O223" s="298"/>
      <c r="P223" s="298"/>
      <c r="Q223" s="299">
        <f>IF($P$4&gt;$E127,($E127-$E126)*Q127,IF($P$4&lt;$E126,0,($P$4-$E126)*Q127))</f>
        <v>0</v>
      </c>
      <c r="R223" s="298"/>
      <c r="S223" s="298"/>
      <c r="T223" s="299">
        <f>IF($S$4&gt;$E127,($E127-$E126)*T127,IF($S$4&lt;$E126,0,($S$4-$E126)*T127))</f>
        <v>0</v>
      </c>
      <c r="U223" s="300"/>
      <c r="V223" s="301"/>
      <c r="W223" s="299">
        <f>IF($V$4&gt;$E127,($E127-$E126)*W127,IF($V$4&lt;$E126,0,($V$4-$E126)*W127))</f>
        <v>0</v>
      </c>
      <c r="X223" s="301"/>
      <c r="Y223" s="301"/>
      <c r="Z223" s="302">
        <f>IF($Y$4&gt;$E127,($E127-$E126)*Z127,IF($Y$4&lt;$E126,0,($Y$4-$E126)*Z127))</f>
        <v>0</v>
      </c>
    </row>
    <row r="224" spans="8:26" hidden="1" x14ac:dyDescent="0.3">
      <c r="H224" s="297">
        <f>IF($G$4&gt;$E128,($E128-$E127)*H128,IF($G$4&lt;$E127,0,($G$4-$E127)*H128))</f>
        <v>0</v>
      </c>
      <c r="I224" s="298"/>
      <c r="J224" s="298"/>
      <c r="K224" s="299">
        <f>IF($J$4&gt;$E128,($E128-$E127)*K128,IF($J$4&lt;$E127,0,($J$4-$E127)*K128))</f>
        <v>0</v>
      </c>
      <c r="L224" s="298"/>
      <c r="M224" s="298"/>
      <c r="N224" s="299">
        <f>IF($M$4&gt;$E128,($E128-$E127)*N128,IF($M$4&lt;$E127,0,($M$4-$E127)*N128))</f>
        <v>0</v>
      </c>
      <c r="O224" s="298"/>
      <c r="P224" s="298"/>
      <c r="Q224" s="299">
        <f>IF($P$4&gt;$E128,($E128-$E127)*Q128,IF($P$4&lt;$E127,0,($P$4-$E127)*Q128))</f>
        <v>0</v>
      </c>
      <c r="R224" s="298"/>
      <c r="S224" s="298"/>
      <c r="T224" s="299">
        <f>IF($S$4&gt;$E128,($E128-$E127)*T128,IF($S$4&lt;$E127,0,($S$4-$E127)*T128))</f>
        <v>0</v>
      </c>
      <c r="U224" s="300"/>
      <c r="V224" s="301"/>
      <c r="W224" s="299">
        <f>IF($V$4&gt;$E128,($E128-$E127)*W128,IF($V$4&lt;$E127,0,($V$4-$E127)*W128))</f>
        <v>0</v>
      </c>
      <c r="X224" s="301"/>
      <c r="Y224" s="301"/>
      <c r="Z224" s="302">
        <f>IF($Y$4&gt;$E128,($E128-$E127)*Z128,IF($Y$4&lt;$E127,0,($Y$4-$E127)*Z128))</f>
        <v>0</v>
      </c>
    </row>
    <row r="225" spans="8:26" hidden="1" x14ac:dyDescent="0.3">
      <c r="H225" s="297">
        <f>IF($G$4&gt;$E129,($E129-$E128)*H129,IF($G$4&lt;$E128,0,($G$4-$E128)*H129))</f>
        <v>0</v>
      </c>
      <c r="I225" s="298"/>
      <c r="J225" s="298"/>
      <c r="K225" s="299">
        <f>IF($J$4&gt;$E129,($E129-$E128)*K129,IF($J$4&lt;$E128,0,($J$4-$E128)*K129))</f>
        <v>0</v>
      </c>
      <c r="L225" s="298"/>
      <c r="M225" s="298"/>
      <c r="N225" s="299">
        <f>IF($M$4&gt;$E129,($E129-$E128)*N129,IF($M$4&lt;$E128,0,($M$4-$E128)*N129))</f>
        <v>0</v>
      </c>
      <c r="O225" s="298"/>
      <c r="P225" s="298"/>
      <c r="Q225" s="299">
        <f>IF($P$4&gt;$E129,($E129-$E128)*Q129,IF($P$4&lt;$E128,0,($P$4-$E128)*Q129))</f>
        <v>0</v>
      </c>
      <c r="R225" s="298"/>
      <c r="S225" s="298"/>
      <c r="T225" s="299">
        <f>IF($S$4&gt;$E129,($E129-$E128)*T129,IF($S$4&lt;$E128,0,($S$4-$E128)*T129))</f>
        <v>0</v>
      </c>
      <c r="U225" s="300"/>
      <c r="V225" s="301"/>
      <c r="W225" s="299">
        <f>IF($V$4&gt;$E129,($E129-$E128)*W129,IF($V$4&lt;$E128,0,($V$4-$E128)*W129))</f>
        <v>0</v>
      </c>
      <c r="X225" s="301"/>
      <c r="Y225" s="301"/>
      <c r="Z225" s="302">
        <f>IF($Y$4&gt;$E129,($E129-$E128)*Z129,IF($Y$4&lt;$E128,0,($Y$4-$E128)*Z129))</f>
        <v>0</v>
      </c>
    </row>
    <row r="226" spans="8:26" hidden="1" x14ac:dyDescent="0.3">
      <c r="H226" s="303">
        <f>IF($G$4&gt;$E129,($G$4-$E129)*H130,0)</f>
        <v>0</v>
      </c>
      <c r="I226" s="304"/>
      <c r="J226" s="304"/>
      <c r="K226" s="305">
        <f>IF($J$4&gt;$E129,($J$4-$E129)*K130,0)</f>
        <v>0</v>
      </c>
      <c r="L226" s="304"/>
      <c r="M226" s="304"/>
      <c r="N226" s="305">
        <f>IF($M$4&gt;$E129,($M$4-$E129)*N130,0)</f>
        <v>0</v>
      </c>
      <c r="O226" s="304"/>
      <c r="P226" s="304"/>
      <c r="Q226" s="305">
        <f>IF($P$4&gt;$E129,($P$4-$E129)*Q130,0)</f>
        <v>0</v>
      </c>
      <c r="R226" s="304"/>
      <c r="S226" s="304"/>
      <c r="T226" s="305">
        <f>IF($S$4&gt;$E129,($S$4-$E129)*T130,0)</f>
        <v>0</v>
      </c>
      <c r="U226" s="306"/>
      <c r="V226" s="307"/>
      <c r="W226" s="305">
        <f>IF($V$4&gt;$E129,($V$4-$E129)*W130,0)</f>
        <v>0</v>
      </c>
      <c r="X226" s="307"/>
      <c r="Y226" s="307"/>
      <c r="Z226" s="308">
        <f>IF($Y$4&gt;$E129,($Y$4-$E129)*Z130,0)</f>
        <v>0</v>
      </c>
    </row>
    <row r="227" spans="8:26" hidden="1" x14ac:dyDescent="0.3">
      <c r="H227" s="262" t="s">
        <v>731</v>
      </c>
      <c r="K227" s="182"/>
      <c r="L227" s="182"/>
      <c r="M227" s="182"/>
      <c r="Q227" s="182"/>
      <c r="R227" s="182"/>
      <c r="S227" s="182"/>
      <c r="Z227" s="182"/>
    </row>
    <row r="228" spans="8:26" hidden="1" x14ac:dyDescent="0.3">
      <c r="H228" s="291">
        <f>IF($G$4&gt;$E134,$E134*H134,$G$4*H134)</f>
        <v>0</v>
      </c>
      <c r="I228" s="292"/>
      <c r="J228" s="292"/>
      <c r="K228" s="293">
        <f>IF($J$4&gt;$E134,$E134*K134,$J$4*K134)</f>
        <v>0</v>
      </c>
      <c r="L228" s="292"/>
      <c r="M228" s="292"/>
      <c r="N228" s="293">
        <f>IF($M$4&gt;$E134,$E134*N134,$M$4*N134)</f>
        <v>0</v>
      </c>
      <c r="O228" s="292"/>
      <c r="P228" s="292"/>
      <c r="Q228" s="293">
        <f>IF($P$4&gt;$E134,$E134*Q134,$P$4*Q134)</f>
        <v>0</v>
      </c>
      <c r="R228" s="292"/>
      <c r="S228" s="292"/>
      <c r="T228" s="293">
        <f>IF($S$4&gt;$E134,$E134*T134,$S$4*T134)</f>
        <v>0</v>
      </c>
      <c r="U228" s="293"/>
      <c r="V228" s="292"/>
      <c r="W228" s="293">
        <f>IF($V$4&gt;$E134,$E134*W134,$V$4*W134)</f>
        <v>0</v>
      </c>
      <c r="X228" s="292"/>
      <c r="Y228" s="292"/>
      <c r="Z228" s="296">
        <f>IF($Y$4&gt;$E134,$E134*Z134,$Y$4*Z134)</f>
        <v>0</v>
      </c>
    </row>
    <row r="229" spans="8:26" hidden="1" x14ac:dyDescent="0.3">
      <c r="H229" s="303">
        <f>IF($G$4&gt;$E134,($G$4-$E134)*H135,0)</f>
        <v>0</v>
      </c>
      <c r="I229" s="304"/>
      <c r="J229" s="304"/>
      <c r="K229" s="305">
        <f>IF($J$4&gt;$E134,($J$4-$E134)*K135,0)</f>
        <v>0</v>
      </c>
      <c r="L229" s="304"/>
      <c r="M229" s="304"/>
      <c r="N229" s="305">
        <f>IF($M$4&gt;$E134,($M$4-$E134)*N135,0)</f>
        <v>0</v>
      </c>
      <c r="O229" s="304"/>
      <c r="P229" s="304"/>
      <c r="Q229" s="305">
        <f>IF($P$4&gt;$E134,($P$4-$E134)*Q135,0)</f>
        <v>0</v>
      </c>
      <c r="R229" s="304"/>
      <c r="S229" s="304"/>
      <c r="T229" s="305">
        <f>IF($S$4&gt;$E134,($S$4-$E134)*T135,0)</f>
        <v>0</v>
      </c>
      <c r="U229" s="305"/>
      <c r="V229" s="304"/>
      <c r="W229" s="305">
        <f>IF($V$4&gt;$E134,($V$4-$E134)*W135,0)</f>
        <v>0</v>
      </c>
      <c r="X229" s="304"/>
      <c r="Y229" s="304"/>
      <c r="Z229" s="308">
        <f>IF($Y$4&gt;$E134,($Y$4-$E134)*Z135,0)</f>
        <v>0</v>
      </c>
    </row>
    <row r="230" spans="8:26" hidden="1" x14ac:dyDescent="0.3">
      <c r="H230" s="262" t="s">
        <v>730</v>
      </c>
    </row>
    <row r="231" spans="8:26" hidden="1" x14ac:dyDescent="0.3">
      <c r="H231" s="291">
        <f>IF($G$4&gt;$E136,$E136*H136,$G$4*H136)</f>
        <v>0</v>
      </c>
      <c r="I231" s="292"/>
      <c r="J231" s="292"/>
      <c r="K231" s="293">
        <f>IF($J$4&gt;$E136,$E136*K136,$J$4*K136)</f>
        <v>0</v>
      </c>
      <c r="L231" s="292"/>
      <c r="M231" s="292"/>
      <c r="N231" s="293">
        <f>IF($M$4&gt;$E136,$E136*N136,$M$4*N136)</f>
        <v>0</v>
      </c>
      <c r="O231" s="292"/>
      <c r="P231" s="292"/>
      <c r="Q231" s="293">
        <f>IF($P$4&gt;$E136,$E136*Q136,$P$4*Q136)</f>
        <v>0</v>
      </c>
      <c r="R231" s="292"/>
      <c r="S231" s="292"/>
      <c r="T231" s="293">
        <f>IF($S$4&gt;$E136,$E136*T136,$S$4*T136)</f>
        <v>0</v>
      </c>
      <c r="U231" s="293"/>
      <c r="V231" s="292"/>
      <c r="W231" s="293">
        <f>IF($V$4&gt;$E136,$E136*W136,$V$4*W136)</f>
        <v>0</v>
      </c>
      <c r="X231" s="292"/>
      <c r="Y231" s="292"/>
      <c r="Z231" s="296">
        <f>IF($Y$4&gt;$E136,$E136*Z136,$Y$4*Z136)</f>
        <v>0</v>
      </c>
    </row>
    <row r="232" spans="8:26" hidden="1" x14ac:dyDescent="0.3">
      <c r="H232" s="303">
        <f>IF($G$4&gt;$E136,($G$4-$E136)*H137,0)</f>
        <v>0</v>
      </c>
      <c r="I232" s="304"/>
      <c r="J232" s="304"/>
      <c r="K232" s="305">
        <f>IF($J$4&gt;$E136,($J$4-$E136)*K137,0)</f>
        <v>0</v>
      </c>
      <c r="L232" s="304"/>
      <c r="M232" s="304"/>
      <c r="N232" s="305">
        <f>IF($M$4&gt;$E136,($M$4-$E136)*N137,0)</f>
        <v>0</v>
      </c>
      <c r="O232" s="304"/>
      <c r="P232" s="304"/>
      <c r="Q232" s="305">
        <f>IF($P$4&gt;$E136,($P$4-$E136)*Q137,0)</f>
        <v>0</v>
      </c>
      <c r="R232" s="304"/>
      <c r="S232" s="304"/>
      <c r="T232" s="305">
        <f>IF($S$4&gt;$E136,($S$4-$E136)*T137,0)</f>
        <v>0</v>
      </c>
      <c r="U232" s="305"/>
      <c r="V232" s="304"/>
      <c r="W232" s="305">
        <f>IF($V$4&gt;$E136,($V$4-$E136)*W137,0)</f>
        <v>0</v>
      </c>
      <c r="X232" s="304"/>
      <c r="Y232" s="304"/>
      <c r="Z232" s="308">
        <f>IF($Y$4&gt;$E136,($Y$4-$E136)*Z137,0)</f>
        <v>0</v>
      </c>
    </row>
  </sheetData>
  <sheetProtection password="9524" sheet="1" objects="1" scenarios="1" selectLockedCells="1"/>
  <mergeCells count="370">
    <mergeCell ref="B2:AA2"/>
    <mergeCell ref="B3:F3"/>
    <mergeCell ref="G3:I3"/>
    <mergeCell ref="J3:L3"/>
    <mergeCell ref="M3:O3"/>
    <mergeCell ref="P3:R3"/>
    <mergeCell ref="S3:U3"/>
    <mergeCell ref="V3:X3"/>
    <mergeCell ref="Y3:AA3"/>
    <mergeCell ref="V4:X4"/>
    <mergeCell ref="Y4:AA4"/>
    <mergeCell ref="B5:F5"/>
    <mergeCell ref="G5:I5"/>
    <mergeCell ref="J5:L5"/>
    <mergeCell ref="M5:O5"/>
    <mergeCell ref="P5:R5"/>
    <mergeCell ref="S5:U5"/>
    <mergeCell ref="V5:X5"/>
    <mergeCell ref="Y5:AA5"/>
    <mergeCell ref="B4:F4"/>
    <mergeCell ref="G4:I4"/>
    <mergeCell ref="J4:L4"/>
    <mergeCell ref="M4:O4"/>
    <mergeCell ref="P4:R4"/>
    <mergeCell ref="S4:U4"/>
    <mergeCell ref="V6:X6"/>
    <mergeCell ref="Y6:AA6"/>
    <mergeCell ref="B7:F7"/>
    <mergeCell ref="G7:I7"/>
    <mergeCell ref="J7:L7"/>
    <mergeCell ref="M7:O7"/>
    <mergeCell ref="P7:R7"/>
    <mergeCell ref="S7:U7"/>
    <mergeCell ref="V7:X7"/>
    <mergeCell ref="Y7:AA7"/>
    <mergeCell ref="B6:F6"/>
    <mergeCell ref="G6:I6"/>
    <mergeCell ref="J6:L6"/>
    <mergeCell ref="M6:O6"/>
    <mergeCell ref="P6:R6"/>
    <mergeCell ref="S6:U6"/>
    <mergeCell ref="C15:E15"/>
    <mergeCell ref="C16:E16"/>
    <mergeCell ref="C17:E17"/>
    <mergeCell ref="C18:AA18"/>
    <mergeCell ref="C19:E19"/>
    <mergeCell ref="C20:E20"/>
    <mergeCell ref="C9:AA9"/>
    <mergeCell ref="C10:AA10"/>
    <mergeCell ref="C11:E11"/>
    <mergeCell ref="C12:E12"/>
    <mergeCell ref="C13:E13"/>
    <mergeCell ref="C14:AA14"/>
    <mergeCell ref="C21:E21"/>
    <mergeCell ref="C22:AA22"/>
    <mergeCell ref="C23:E23"/>
    <mergeCell ref="G23:I23"/>
    <mergeCell ref="J23:L23"/>
    <mergeCell ref="M23:O23"/>
    <mergeCell ref="P23:R23"/>
    <mergeCell ref="S23:U23"/>
    <mergeCell ref="V23:X23"/>
    <mergeCell ref="Y23:AA23"/>
    <mergeCell ref="S25:U25"/>
    <mergeCell ref="V25:X25"/>
    <mergeCell ref="Y25:AA25"/>
    <mergeCell ref="B26:F26"/>
    <mergeCell ref="G26:AA26"/>
    <mergeCell ref="C28:AA28"/>
    <mergeCell ref="B24:D24"/>
    <mergeCell ref="B25:D25"/>
    <mergeCell ref="G25:I25"/>
    <mergeCell ref="J25:L25"/>
    <mergeCell ref="M25:O25"/>
    <mergeCell ref="P25:R25"/>
    <mergeCell ref="C35:E35"/>
    <mergeCell ref="C36:E36"/>
    <mergeCell ref="C37:E37"/>
    <mergeCell ref="C38:E38"/>
    <mergeCell ref="B39:B44"/>
    <mergeCell ref="C39:C44"/>
    <mergeCell ref="C29:E29"/>
    <mergeCell ref="C30:E30"/>
    <mergeCell ref="C31:E31"/>
    <mergeCell ref="C32:E32"/>
    <mergeCell ref="C33:E33"/>
    <mergeCell ref="C34:E34"/>
    <mergeCell ref="C49:E49"/>
    <mergeCell ref="B50:B52"/>
    <mergeCell ref="C50:C52"/>
    <mergeCell ref="F50:F52"/>
    <mergeCell ref="G50:G52"/>
    <mergeCell ref="J50:J52"/>
    <mergeCell ref="V39:V44"/>
    <mergeCell ref="Y39:Y44"/>
    <mergeCell ref="C45:E45"/>
    <mergeCell ref="C46:E46"/>
    <mergeCell ref="C47:E47"/>
    <mergeCell ref="C48:E48"/>
    <mergeCell ref="F39:F44"/>
    <mergeCell ref="G39:G44"/>
    <mergeCell ref="J39:J44"/>
    <mergeCell ref="M39:M44"/>
    <mergeCell ref="P39:P44"/>
    <mergeCell ref="S39:S44"/>
    <mergeCell ref="V53:V55"/>
    <mergeCell ref="Y53:Y55"/>
    <mergeCell ref="C56:E56"/>
    <mergeCell ref="M50:M52"/>
    <mergeCell ref="P50:P52"/>
    <mergeCell ref="S50:S52"/>
    <mergeCell ref="V50:V52"/>
    <mergeCell ref="Y50:Y52"/>
    <mergeCell ref="B53:B55"/>
    <mergeCell ref="C53:C55"/>
    <mergeCell ref="F53:F55"/>
    <mergeCell ref="G53:G55"/>
    <mergeCell ref="J53:J55"/>
    <mergeCell ref="C57:E57"/>
    <mergeCell ref="B58:D58"/>
    <mergeCell ref="B59:D59"/>
    <mergeCell ref="G59:I59"/>
    <mergeCell ref="J59:L59"/>
    <mergeCell ref="M59:O59"/>
    <mergeCell ref="M53:M55"/>
    <mergeCell ref="P53:P55"/>
    <mergeCell ref="S53:S55"/>
    <mergeCell ref="C62:AA62"/>
    <mergeCell ref="C63:E63"/>
    <mergeCell ref="C64:E64"/>
    <mergeCell ref="C65:E65"/>
    <mergeCell ref="C66:E66"/>
    <mergeCell ref="C67:E67"/>
    <mergeCell ref="P59:R59"/>
    <mergeCell ref="S59:U59"/>
    <mergeCell ref="V59:X59"/>
    <mergeCell ref="Y59:AA59"/>
    <mergeCell ref="B60:F60"/>
    <mergeCell ref="G60:AA60"/>
    <mergeCell ref="C74:E74"/>
    <mergeCell ref="B75:B80"/>
    <mergeCell ref="C75:C80"/>
    <mergeCell ref="F75:F80"/>
    <mergeCell ref="G75:G80"/>
    <mergeCell ref="J75:J80"/>
    <mergeCell ref="C68:E68"/>
    <mergeCell ref="C69:E69"/>
    <mergeCell ref="C70:E70"/>
    <mergeCell ref="C71:E71"/>
    <mergeCell ref="C72:E72"/>
    <mergeCell ref="C73:E73"/>
    <mergeCell ref="M75:M80"/>
    <mergeCell ref="P75:P80"/>
    <mergeCell ref="S75:S80"/>
    <mergeCell ref="V75:V80"/>
    <mergeCell ref="Y75:Y80"/>
    <mergeCell ref="C81:E81"/>
    <mergeCell ref="G81:I81"/>
    <mergeCell ref="J81:L81"/>
    <mergeCell ref="S81:U81"/>
    <mergeCell ref="V81:X81"/>
    <mergeCell ref="S83:U83"/>
    <mergeCell ref="V83:X83"/>
    <mergeCell ref="Y83:AA83"/>
    <mergeCell ref="Y81:AA81"/>
    <mergeCell ref="C82:E82"/>
    <mergeCell ref="G82:I82"/>
    <mergeCell ref="J82:L82"/>
    <mergeCell ref="S82:U82"/>
    <mergeCell ref="V82:X82"/>
    <mergeCell ref="Y82:AA82"/>
    <mergeCell ref="C84:E84"/>
    <mergeCell ref="C85:E85"/>
    <mergeCell ref="C86:E86"/>
    <mergeCell ref="C87:E87"/>
    <mergeCell ref="C88:E88"/>
    <mergeCell ref="C89:E89"/>
    <mergeCell ref="C83:E83"/>
    <mergeCell ref="G83:I83"/>
    <mergeCell ref="J83:L83"/>
    <mergeCell ref="B94:B96"/>
    <mergeCell ref="C94:C96"/>
    <mergeCell ref="F94:F96"/>
    <mergeCell ref="G94:G96"/>
    <mergeCell ref="J94:J96"/>
    <mergeCell ref="C90:E90"/>
    <mergeCell ref="B91:B93"/>
    <mergeCell ref="C91:C93"/>
    <mergeCell ref="F91:F93"/>
    <mergeCell ref="G91:G93"/>
    <mergeCell ref="J91:J93"/>
    <mergeCell ref="M94:M96"/>
    <mergeCell ref="P94:P96"/>
    <mergeCell ref="S94:S96"/>
    <mergeCell ref="V94:V96"/>
    <mergeCell ref="Y94:Y96"/>
    <mergeCell ref="C97:E97"/>
    <mergeCell ref="M91:M93"/>
    <mergeCell ref="P91:P93"/>
    <mergeCell ref="S91:S93"/>
    <mergeCell ref="V91:V93"/>
    <mergeCell ref="Y91:Y93"/>
    <mergeCell ref="P100:R100"/>
    <mergeCell ref="S100:U100"/>
    <mergeCell ref="V100:X100"/>
    <mergeCell ref="Y100:AA100"/>
    <mergeCell ref="B101:F101"/>
    <mergeCell ref="G101:AA101"/>
    <mergeCell ref="C98:E98"/>
    <mergeCell ref="B99:D99"/>
    <mergeCell ref="B100:D100"/>
    <mergeCell ref="G100:I100"/>
    <mergeCell ref="J100:L100"/>
    <mergeCell ref="M100:O100"/>
    <mergeCell ref="C109:E109"/>
    <mergeCell ref="C110:E110"/>
    <mergeCell ref="C111:E111"/>
    <mergeCell ref="C112:E112"/>
    <mergeCell ref="C113:E113"/>
    <mergeCell ref="C114:E114"/>
    <mergeCell ref="C103:AA103"/>
    <mergeCell ref="C104:E104"/>
    <mergeCell ref="C105:E105"/>
    <mergeCell ref="C106:E106"/>
    <mergeCell ref="C107:E107"/>
    <mergeCell ref="C108:E108"/>
    <mergeCell ref="Y116:AA116"/>
    <mergeCell ref="B117:F117"/>
    <mergeCell ref="G117:AA117"/>
    <mergeCell ref="C119:AA119"/>
    <mergeCell ref="B115:D115"/>
    <mergeCell ref="B116:D116"/>
    <mergeCell ref="G116:I116"/>
    <mergeCell ref="J116:L116"/>
    <mergeCell ref="M116:O116"/>
    <mergeCell ref="P116:R116"/>
    <mergeCell ref="C120:E120"/>
    <mergeCell ref="C121:E121"/>
    <mergeCell ref="C122:E122"/>
    <mergeCell ref="C123:E123"/>
    <mergeCell ref="C124:E124"/>
    <mergeCell ref="B125:B130"/>
    <mergeCell ref="C125:C128"/>
    <mergeCell ref="S116:U116"/>
    <mergeCell ref="V116:X116"/>
    <mergeCell ref="B136:B137"/>
    <mergeCell ref="C136:C137"/>
    <mergeCell ref="F136:F137"/>
    <mergeCell ref="G136:G137"/>
    <mergeCell ref="J136:J137"/>
    <mergeCell ref="V125:V130"/>
    <mergeCell ref="Y125:Y130"/>
    <mergeCell ref="C131:D131"/>
    <mergeCell ref="C132:E132"/>
    <mergeCell ref="C133:E133"/>
    <mergeCell ref="B134:B135"/>
    <mergeCell ref="C134:C135"/>
    <mergeCell ref="F134:F135"/>
    <mergeCell ref="G134:G135"/>
    <mergeCell ref="J134:J135"/>
    <mergeCell ref="F125:F130"/>
    <mergeCell ref="G125:G130"/>
    <mergeCell ref="J125:J130"/>
    <mergeCell ref="M125:M130"/>
    <mergeCell ref="P125:P130"/>
    <mergeCell ref="S125:S130"/>
    <mergeCell ref="M136:M137"/>
    <mergeCell ref="P136:P137"/>
    <mergeCell ref="S136:S137"/>
    <mergeCell ref="V136:V137"/>
    <mergeCell ref="Y136:Y137"/>
    <mergeCell ref="C138:E138"/>
    <mergeCell ref="M134:M135"/>
    <mergeCell ref="P134:P135"/>
    <mergeCell ref="S134:S135"/>
    <mergeCell ref="V134:V135"/>
    <mergeCell ref="Y134:Y135"/>
    <mergeCell ref="M142:O142"/>
    <mergeCell ref="P142:R142"/>
    <mergeCell ref="S142:U142"/>
    <mergeCell ref="V142:X142"/>
    <mergeCell ref="Y142:AA142"/>
    <mergeCell ref="B143:F143"/>
    <mergeCell ref="G143:AA143"/>
    <mergeCell ref="C139:E139"/>
    <mergeCell ref="C140:E140"/>
    <mergeCell ref="B141:D141"/>
    <mergeCell ref="B142:D142"/>
    <mergeCell ref="G142:I142"/>
    <mergeCell ref="J142:L142"/>
    <mergeCell ref="C149:E149"/>
    <mergeCell ref="G149:I149"/>
    <mergeCell ref="J149:L149"/>
    <mergeCell ref="M149:O149"/>
    <mergeCell ref="P149:R149"/>
    <mergeCell ref="C150:E150"/>
    <mergeCell ref="C145:AA145"/>
    <mergeCell ref="C146:E146"/>
    <mergeCell ref="C147:E147"/>
    <mergeCell ref="C148:E148"/>
    <mergeCell ref="G148:I148"/>
    <mergeCell ref="J148:L148"/>
    <mergeCell ref="S148:U148"/>
    <mergeCell ref="V148:X148"/>
    <mergeCell ref="Y148:AA148"/>
    <mergeCell ref="S152:U152"/>
    <mergeCell ref="V152:X152"/>
    <mergeCell ref="Y152:AA152"/>
    <mergeCell ref="B153:F153"/>
    <mergeCell ref="G153:AA153"/>
    <mergeCell ref="C155:AA155"/>
    <mergeCell ref="B151:D151"/>
    <mergeCell ref="B152:D152"/>
    <mergeCell ref="G152:I152"/>
    <mergeCell ref="J152:L152"/>
    <mergeCell ref="M152:O152"/>
    <mergeCell ref="P152:R152"/>
    <mergeCell ref="V156:X156"/>
    <mergeCell ref="Y156:AA156"/>
    <mergeCell ref="C157:E157"/>
    <mergeCell ref="G157:I157"/>
    <mergeCell ref="J157:L157"/>
    <mergeCell ref="M157:O157"/>
    <mergeCell ref="P157:R157"/>
    <mergeCell ref="S157:U157"/>
    <mergeCell ref="V157:X157"/>
    <mergeCell ref="Y157:AA157"/>
    <mergeCell ref="C156:E156"/>
    <mergeCell ref="G156:I156"/>
    <mergeCell ref="J156:L156"/>
    <mergeCell ref="M156:O156"/>
    <mergeCell ref="P156:R156"/>
    <mergeCell ref="S156:U156"/>
    <mergeCell ref="S159:U159"/>
    <mergeCell ref="V159:X159"/>
    <mergeCell ref="Y159:AA159"/>
    <mergeCell ref="B160:F160"/>
    <mergeCell ref="G160:AA160"/>
    <mergeCell ref="B162:F162"/>
    <mergeCell ref="G162:AA162"/>
    <mergeCell ref="B158:D158"/>
    <mergeCell ref="B159:D159"/>
    <mergeCell ref="G159:I159"/>
    <mergeCell ref="J159:L159"/>
    <mergeCell ref="M159:O159"/>
    <mergeCell ref="P159:R159"/>
    <mergeCell ref="B166:F166"/>
    <mergeCell ref="G166:AA166"/>
    <mergeCell ref="B167:F167"/>
    <mergeCell ref="G167:AA167"/>
    <mergeCell ref="B168:F168"/>
    <mergeCell ref="G168:AA168"/>
    <mergeCell ref="B163:F163"/>
    <mergeCell ref="G163:AA163"/>
    <mergeCell ref="B164:F164"/>
    <mergeCell ref="G164:AA164"/>
    <mergeCell ref="B165:F165"/>
    <mergeCell ref="G165:AA165"/>
    <mergeCell ref="B175:D175"/>
    <mergeCell ref="E175:F175"/>
    <mergeCell ref="G175:AA175"/>
    <mergeCell ref="B177:F177"/>
    <mergeCell ref="G177:AA177"/>
    <mergeCell ref="B169:F169"/>
    <mergeCell ref="G169:AA169"/>
    <mergeCell ref="B171:F171"/>
    <mergeCell ref="G171:AA171"/>
    <mergeCell ref="B173:D173"/>
    <mergeCell ref="E173:F173"/>
    <mergeCell ref="G173:AA173"/>
  </mergeCells>
  <conditionalFormatting sqref="F29">
    <cfRule type="containsText" dxfId="2546" priority="634" stopIfTrue="1" operator="containsText" text="X">
      <formula>NOT(ISERROR(SEARCH("X",F29)))</formula>
    </cfRule>
  </conditionalFormatting>
  <conditionalFormatting sqref="F30">
    <cfRule type="containsText" dxfId="2545" priority="633" stopIfTrue="1" operator="containsText" text="X">
      <formula>NOT(ISERROR(SEARCH("X",F30)))</formula>
    </cfRule>
  </conditionalFormatting>
  <conditionalFormatting sqref="F31:F39 F53 F56">
    <cfRule type="containsText" dxfId="2544" priority="632" stopIfTrue="1" operator="containsText" text="X">
      <formula>NOT(ISERROR(SEARCH("X",F31)))</formula>
    </cfRule>
  </conditionalFormatting>
  <conditionalFormatting sqref="F57">
    <cfRule type="containsText" dxfId="2543" priority="631" stopIfTrue="1" operator="containsText" text="X">
      <formula>NOT(ISERROR(SEARCH("X",F57)))</formula>
    </cfRule>
  </conditionalFormatting>
  <conditionalFormatting sqref="F63">
    <cfRule type="containsText" dxfId="2542" priority="630" stopIfTrue="1" operator="containsText" text="X">
      <formula>NOT(ISERROR(SEARCH("X",F63)))</formula>
    </cfRule>
  </conditionalFormatting>
  <conditionalFormatting sqref="F64">
    <cfRule type="containsText" dxfId="2541" priority="629" stopIfTrue="1" operator="containsText" text="X">
      <formula>NOT(ISERROR(SEARCH("X",F64)))</formula>
    </cfRule>
  </conditionalFormatting>
  <conditionalFormatting sqref="F65:F72">
    <cfRule type="containsText" dxfId="2540" priority="628" stopIfTrue="1" operator="containsText" text="X">
      <formula>NOT(ISERROR(SEARCH("X",F65)))</formula>
    </cfRule>
  </conditionalFormatting>
  <conditionalFormatting sqref="F73:F75 F89 F97:F98">
    <cfRule type="containsText" dxfId="2539" priority="627" stopIfTrue="1" operator="containsText" text="X">
      <formula>NOT(ISERROR(SEARCH("X",F73)))</formula>
    </cfRule>
  </conditionalFormatting>
  <conditionalFormatting sqref="F90">
    <cfRule type="containsText" dxfId="2538" priority="626" stopIfTrue="1" operator="containsText" text="X">
      <formula>NOT(ISERROR(SEARCH("X",F90)))</formula>
    </cfRule>
  </conditionalFormatting>
  <conditionalFormatting sqref="F104">
    <cfRule type="containsText" dxfId="2537" priority="625" stopIfTrue="1" operator="containsText" text="X">
      <formula>NOT(ISERROR(SEARCH("X",F104)))</formula>
    </cfRule>
  </conditionalFormatting>
  <conditionalFormatting sqref="F105">
    <cfRule type="containsText" dxfId="2536" priority="624" stopIfTrue="1" operator="containsText" text="X">
      <formula>NOT(ISERROR(SEARCH("X",F105)))</formula>
    </cfRule>
  </conditionalFormatting>
  <conditionalFormatting sqref="F106:F114">
    <cfRule type="containsText" dxfId="2535" priority="623" stopIfTrue="1" operator="containsText" text="X">
      <formula>NOT(ISERROR(SEARCH("X",F106)))</formula>
    </cfRule>
  </conditionalFormatting>
  <conditionalFormatting sqref="F120:F121">
    <cfRule type="containsText" dxfId="2534" priority="622" stopIfTrue="1" operator="containsText" text="X">
      <formula>NOT(ISERROR(SEARCH("X",F120)))</formula>
    </cfRule>
  </conditionalFormatting>
  <conditionalFormatting sqref="F146">
    <cfRule type="containsText" dxfId="2533" priority="621" stopIfTrue="1" operator="containsText" text="X">
      <formula>NOT(ISERROR(SEARCH("X",F146)))</formula>
    </cfRule>
  </conditionalFormatting>
  <conditionalFormatting sqref="G17">
    <cfRule type="cellIs" dxfId="2532" priority="611" operator="equal">
      <formula>"X"</formula>
    </cfRule>
  </conditionalFormatting>
  <conditionalFormatting sqref="F23">
    <cfRule type="containsText" dxfId="2531" priority="620" stopIfTrue="1" operator="containsText" text="X">
      <formula>NOT(ISERROR(SEARCH("X",F23)))</formula>
    </cfRule>
  </conditionalFormatting>
  <conditionalFormatting sqref="G11">
    <cfRule type="cellIs" dxfId="2530" priority="619" operator="equal">
      <formula>"X"</formula>
    </cfRule>
  </conditionalFormatting>
  <conditionalFormatting sqref="I104:I114 U104:U114 I120:I140 U120:U140 I146:I147 U146:U147 I150 U149:U150 X104:X114 X120:X140 X146:X147 X149:X150 X29:X57 X63:X80 X84:X98 O104:O114 O120:O140 O146:O148 O150 O29:O57 O63:O98 AA120:AA140 AA146:AA147 AA149:AA150 AA29:AA57 AA63:AA80 AA84:AA98 R120:R140 R146:R148 R150 R29:R57 R63:R98 L104:L114 L120:L140 L146:L147 I29:I57 U29:U57 I63:I80 U63:U80 I84:I98 U84:U98 AA104:AA114 R104:R114 L29:L57 L63:L80 L84:L98 O11:O13 AA11:AA13 R11:R13 I11:I13 U11:U13 L11:L13 O15:O17 AA15:AA17 R15:R17 I15:I17 U15:U17 L15:L17 O19:O21 AA19:AA21 R19:R21 I19:I21 U19:U21 L19:L21 X11:X13 X15:X17 X19:X21">
    <cfRule type="expression" dxfId="2529" priority="616">
      <formula>AND($F11="X",G$4&lt;&gt;0)</formula>
    </cfRule>
    <cfRule type="expression" dxfId="2528" priority="617">
      <formula>AND(H11&lt;&gt;0,G$4&lt;&gt;0)</formula>
    </cfRule>
    <cfRule type="expression" dxfId="2527" priority="618">
      <formula>OR(H11=0,G$4=0)</formula>
    </cfRule>
  </conditionalFormatting>
  <conditionalFormatting sqref="G12">
    <cfRule type="cellIs" dxfId="2526" priority="615" operator="equal">
      <formula>"X"</formula>
    </cfRule>
  </conditionalFormatting>
  <conditionalFormatting sqref="G13">
    <cfRule type="cellIs" dxfId="2525" priority="614" operator="equal">
      <formula>"X"</formula>
    </cfRule>
  </conditionalFormatting>
  <conditionalFormatting sqref="G15">
    <cfRule type="cellIs" dxfId="2524" priority="613" operator="equal">
      <formula>"X"</formula>
    </cfRule>
  </conditionalFormatting>
  <conditionalFormatting sqref="G16">
    <cfRule type="cellIs" dxfId="2523" priority="612" operator="equal">
      <formula>"X"</formula>
    </cfRule>
  </conditionalFormatting>
  <conditionalFormatting sqref="F45:F50">
    <cfRule type="containsText" dxfId="2522" priority="610" stopIfTrue="1" operator="containsText" text="X">
      <formula>NOT(ISERROR(SEARCH("X",F45)))</formula>
    </cfRule>
  </conditionalFormatting>
  <conditionalFormatting sqref="V45">
    <cfRule type="cellIs" dxfId="2521" priority="562" operator="equal">
      <formula>"X"</formula>
    </cfRule>
  </conditionalFormatting>
  <conditionalFormatting sqref="G53">
    <cfRule type="cellIs" dxfId="2520" priority="542" operator="equal">
      <formula>"X"</formula>
    </cfRule>
  </conditionalFormatting>
  <conditionalFormatting sqref="M38">
    <cfRule type="cellIs" dxfId="2519" priority="572" operator="equal">
      <formula>"X"</formula>
    </cfRule>
  </conditionalFormatting>
  <conditionalFormatting sqref="G56">
    <cfRule type="cellIs" dxfId="2518" priority="538" operator="equal">
      <formula>"X"</formula>
    </cfRule>
  </conditionalFormatting>
  <conditionalFormatting sqref="M56">
    <cfRule type="cellIs" dxfId="2517" priority="537" operator="equal">
      <formula>"X"</formula>
    </cfRule>
  </conditionalFormatting>
  <conditionalFormatting sqref="S56">
    <cfRule type="cellIs" dxfId="2516" priority="536" operator="equal">
      <formula>"X"</formula>
    </cfRule>
  </conditionalFormatting>
  <conditionalFormatting sqref="S35">
    <cfRule type="cellIs" dxfId="2515" priority="583" operator="equal">
      <formula>"X"</formula>
    </cfRule>
  </conditionalFormatting>
  <conditionalFormatting sqref="G35">
    <cfRule type="cellIs" dxfId="2514" priority="585" operator="equal">
      <formula>"X"</formula>
    </cfRule>
  </conditionalFormatting>
  <conditionalFormatting sqref="M35">
    <cfRule type="cellIs" dxfId="2513" priority="584" operator="equal">
      <formula>"X"</formula>
    </cfRule>
  </conditionalFormatting>
  <conditionalFormatting sqref="G29">
    <cfRule type="cellIs" dxfId="2512" priority="609" operator="equal">
      <formula>"X"</formula>
    </cfRule>
  </conditionalFormatting>
  <conditionalFormatting sqref="M29">
    <cfRule type="cellIs" dxfId="2511" priority="608" operator="equal">
      <formula>"X"</formula>
    </cfRule>
  </conditionalFormatting>
  <conditionalFormatting sqref="S29">
    <cfRule type="cellIs" dxfId="2510" priority="607" operator="equal">
      <formula>"X"</formula>
    </cfRule>
  </conditionalFormatting>
  <conditionalFormatting sqref="V29">
    <cfRule type="cellIs" dxfId="2509" priority="606" operator="equal">
      <formula>"X"</formula>
    </cfRule>
  </conditionalFormatting>
  <conditionalFormatting sqref="G30">
    <cfRule type="cellIs" dxfId="2508" priority="605" operator="equal">
      <formula>"X"</formula>
    </cfRule>
  </conditionalFormatting>
  <conditionalFormatting sqref="M30">
    <cfRule type="cellIs" dxfId="2507" priority="604" operator="equal">
      <formula>"X"</formula>
    </cfRule>
  </conditionalFormatting>
  <conditionalFormatting sqref="S30">
    <cfRule type="cellIs" dxfId="2506" priority="603" operator="equal">
      <formula>"X"</formula>
    </cfRule>
  </conditionalFormatting>
  <conditionalFormatting sqref="V30">
    <cfRule type="cellIs" dxfId="2505" priority="602" operator="equal">
      <formula>"X"</formula>
    </cfRule>
  </conditionalFormatting>
  <conditionalFormatting sqref="G31">
    <cfRule type="cellIs" dxfId="2504" priority="601" operator="equal">
      <formula>"X"</formula>
    </cfRule>
  </conditionalFormatting>
  <conditionalFormatting sqref="M31">
    <cfRule type="cellIs" dxfId="2503" priority="600" operator="equal">
      <formula>"X"</formula>
    </cfRule>
  </conditionalFormatting>
  <conditionalFormatting sqref="S31">
    <cfRule type="cellIs" dxfId="2502" priority="599" operator="equal">
      <formula>"X"</formula>
    </cfRule>
  </conditionalFormatting>
  <conditionalFormatting sqref="V31">
    <cfRule type="cellIs" dxfId="2501" priority="598" operator="equal">
      <formula>"X"</formula>
    </cfRule>
  </conditionalFormatting>
  <conditionalFormatting sqref="G32">
    <cfRule type="cellIs" dxfId="2500" priority="597" operator="equal">
      <formula>"X"</formula>
    </cfRule>
  </conditionalFormatting>
  <conditionalFormatting sqref="M32">
    <cfRule type="cellIs" dxfId="2499" priority="596" operator="equal">
      <formula>"X"</formula>
    </cfRule>
  </conditionalFormatting>
  <conditionalFormatting sqref="S32">
    <cfRule type="cellIs" dxfId="2498" priority="595" operator="equal">
      <formula>"X"</formula>
    </cfRule>
  </conditionalFormatting>
  <conditionalFormatting sqref="V32">
    <cfRule type="cellIs" dxfId="2497" priority="594" operator="equal">
      <formula>"X"</formula>
    </cfRule>
  </conditionalFormatting>
  <conditionalFormatting sqref="G33">
    <cfRule type="cellIs" dxfId="2496" priority="593" operator="equal">
      <formula>"X"</formula>
    </cfRule>
  </conditionalFormatting>
  <conditionalFormatting sqref="M33">
    <cfRule type="cellIs" dxfId="2495" priority="592" operator="equal">
      <formula>"X"</formula>
    </cfRule>
  </conditionalFormatting>
  <conditionalFormatting sqref="S33">
    <cfRule type="cellIs" dxfId="2494" priority="591" operator="equal">
      <formula>"X"</formula>
    </cfRule>
  </conditionalFormatting>
  <conditionalFormatting sqref="V33">
    <cfRule type="cellIs" dxfId="2493" priority="590" operator="equal">
      <formula>"X"</formula>
    </cfRule>
  </conditionalFormatting>
  <conditionalFormatting sqref="G34">
    <cfRule type="cellIs" dxfId="2492" priority="589" operator="equal">
      <formula>"X"</formula>
    </cfRule>
  </conditionalFormatting>
  <conditionalFormatting sqref="M34">
    <cfRule type="cellIs" dxfId="2491" priority="588" operator="equal">
      <formula>"X"</formula>
    </cfRule>
  </conditionalFormatting>
  <conditionalFormatting sqref="S34">
    <cfRule type="cellIs" dxfId="2490" priority="587" operator="equal">
      <formula>"X"</formula>
    </cfRule>
  </conditionalFormatting>
  <conditionalFormatting sqref="V34">
    <cfRule type="cellIs" dxfId="2489" priority="586" operator="equal">
      <formula>"X"</formula>
    </cfRule>
  </conditionalFormatting>
  <conditionalFormatting sqref="V35">
    <cfRule type="cellIs" dxfId="2488" priority="582" operator="equal">
      <formula>"X"</formula>
    </cfRule>
  </conditionalFormatting>
  <conditionalFormatting sqref="G36">
    <cfRule type="cellIs" dxfId="2487" priority="581" operator="equal">
      <formula>"X"</formula>
    </cfRule>
  </conditionalFormatting>
  <conditionalFormatting sqref="M36">
    <cfRule type="cellIs" dxfId="2486" priority="580" operator="equal">
      <formula>"X"</formula>
    </cfRule>
  </conditionalFormatting>
  <conditionalFormatting sqref="S36">
    <cfRule type="cellIs" dxfId="2485" priority="579" operator="equal">
      <formula>"X"</formula>
    </cfRule>
  </conditionalFormatting>
  <conditionalFormatting sqref="V36">
    <cfRule type="cellIs" dxfId="2484" priority="578" operator="equal">
      <formula>"X"</formula>
    </cfRule>
  </conditionalFormatting>
  <conditionalFormatting sqref="G37">
    <cfRule type="cellIs" dxfId="2483" priority="577" operator="equal">
      <formula>"X"</formula>
    </cfRule>
  </conditionalFormatting>
  <conditionalFormatting sqref="M37">
    <cfRule type="cellIs" dxfId="2482" priority="576" operator="equal">
      <formula>"X"</formula>
    </cfRule>
  </conditionalFormatting>
  <conditionalFormatting sqref="S37">
    <cfRule type="cellIs" dxfId="2481" priority="575" operator="equal">
      <formula>"X"</formula>
    </cfRule>
  </conditionalFormatting>
  <conditionalFormatting sqref="V37">
    <cfRule type="cellIs" dxfId="2480" priority="574" operator="equal">
      <formula>"X"</formula>
    </cfRule>
  </conditionalFormatting>
  <conditionalFormatting sqref="G38">
    <cfRule type="cellIs" dxfId="2479" priority="573" operator="equal">
      <formula>"X"</formula>
    </cfRule>
  </conditionalFormatting>
  <conditionalFormatting sqref="S38">
    <cfRule type="cellIs" dxfId="2478" priority="571" operator="equal">
      <formula>"X"</formula>
    </cfRule>
  </conditionalFormatting>
  <conditionalFormatting sqref="V38">
    <cfRule type="cellIs" dxfId="2477" priority="570" operator="equal">
      <formula>"X"</formula>
    </cfRule>
  </conditionalFormatting>
  <conditionalFormatting sqref="G39">
    <cfRule type="cellIs" dxfId="2476" priority="569" operator="equal">
      <formula>"X"</formula>
    </cfRule>
  </conditionalFormatting>
  <conditionalFormatting sqref="M39">
    <cfRule type="cellIs" dxfId="2475" priority="568" operator="equal">
      <formula>"X"</formula>
    </cfRule>
  </conditionalFormatting>
  <conditionalFormatting sqref="S39">
    <cfRule type="cellIs" dxfId="2474" priority="567" operator="equal">
      <formula>"X"</formula>
    </cfRule>
  </conditionalFormatting>
  <conditionalFormatting sqref="V39">
    <cfRule type="cellIs" dxfId="2473" priority="566" operator="equal">
      <formula>"X"</formula>
    </cfRule>
  </conditionalFormatting>
  <conditionalFormatting sqref="G45">
    <cfRule type="cellIs" dxfId="2472" priority="565" operator="equal">
      <formula>"X"</formula>
    </cfRule>
  </conditionalFormatting>
  <conditionalFormatting sqref="M45">
    <cfRule type="cellIs" dxfId="2471" priority="564" operator="equal">
      <formula>"X"</formula>
    </cfRule>
  </conditionalFormatting>
  <conditionalFormatting sqref="S45">
    <cfRule type="cellIs" dxfId="2470" priority="563" operator="equal">
      <formula>"X"</formula>
    </cfRule>
  </conditionalFormatting>
  <conditionalFormatting sqref="G46">
    <cfRule type="cellIs" dxfId="2469" priority="561" operator="equal">
      <formula>"X"</formula>
    </cfRule>
  </conditionalFormatting>
  <conditionalFormatting sqref="M46">
    <cfRule type="cellIs" dxfId="2468" priority="560" operator="equal">
      <formula>"X"</formula>
    </cfRule>
  </conditionalFormatting>
  <conditionalFormatting sqref="S46">
    <cfRule type="cellIs" dxfId="2467" priority="559" operator="equal">
      <formula>"X"</formula>
    </cfRule>
  </conditionalFormatting>
  <conditionalFormatting sqref="V46">
    <cfRule type="cellIs" dxfId="2466" priority="558" operator="equal">
      <formula>"X"</formula>
    </cfRule>
  </conditionalFormatting>
  <conditionalFormatting sqref="G47">
    <cfRule type="cellIs" dxfId="2465" priority="557" operator="equal">
      <formula>"X"</formula>
    </cfRule>
  </conditionalFormatting>
  <conditionalFormatting sqref="M47">
    <cfRule type="cellIs" dxfId="2464" priority="556" operator="equal">
      <formula>"X"</formula>
    </cfRule>
  </conditionalFormatting>
  <conditionalFormatting sqref="S47">
    <cfRule type="cellIs" dxfId="2463" priority="555" operator="equal">
      <formula>"X"</formula>
    </cfRule>
  </conditionalFormatting>
  <conditionalFormatting sqref="V47">
    <cfRule type="cellIs" dxfId="2462" priority="554" operator="equal">
      <formula>"X"</formula>
    </cfRule>
  </conditionalFormatting>
  <conditionalFormatting sqref="G48">
    <cfRule type="cellIs" dxfId="2461" priority="553" operator="equal">
      <formula>"X"</formula>
    </cfRule>
  </conditionalFormatting>
  <conditionalFormatting sqref="M48">
    <cfRule type="cellIs" dxfId="2460" priority="552" operator="equal">
      <formula>"X"</formula>
    </cfRule>
  </conditionalFormatting>
  <conditionalFormatting sqref="S48">
    <cfRule type="cellIs" dxfId="2459" priority="551" operator="equal">
      <formula>"X"</formula>
    </cfRule>
  </conditionalFormatting>
  <conditionalFormatting sqref="V48">
    <cfRule type="cellIs" dxfId="2458" priority="550" operator="equal">
      <formula>"X"</formula>
    </cfRule>
  </conditionalFormatting>
  <conditionalFormatting sqref="G49">
    <cfRule type="cellIs" dxfId="2457" priority="549" operator="equal">
      <formula>"X"</formula>
    </cfRule>
  </conditionalFormatting>
  <conditionalFormatting sqref="M49">
    <cfRule type="cellIs" dxfId="2456" priority="548" operator="equal">
      <formula>"X"</formula>
    </cfRule>
  </conditionalFormatting>
  <conditionalFormatting sqref="S49">
    <cfRule type="cellIs" dxfId="2455" priority="547" operator="equal">
      <formula>"X"</formula>
    </cfRule>
  </conditionalFormatting>
  <conditionalFormatting sqref="V49">
    <cfRule type="cellIs" dxfId="2454" priority="546" operator="equal">
      <formula>"X"</formula>
    </cfRule>
  </conditionalFormatting>
  <conditionalFormatting sqref="M50">
    <cfRule type="cellIs" dxfId="2453" priority="545" operator="equal">
      <formula>"X"</formula>
    </cfRule>
  </conditionalFormatting>
  <conditionalFormatting sqref="S50">
    <cfRule type="cellIs" dxfId="2452" priority="544" operator="equal">
      <formula>"X"</formula>
    </cfRule>
  </conditionalFormatting>
  <conditionalFormatting sqref="V50">
    <cfRule type="cellIs" dxfId="2451" priority="543" operator="equal">
      <formula>"X"</formula>
    </cfRule>
  </conditionalFormatting>
  <conditionalFormatting sqref="M53">
    <cfRule type="cellIs" dxfId="2450" priority="541" operator="equal">
      <formula>"X"</formula>
    </cfRule>
  </conditionalFormatting>
  <conditionalFormatting sqref="S53">
    <cfRule type="cellIs" dxfId="2449" priority="540" operator="equal">
      <formula>"X"</formula>
    </cfRule>
  </conditionalFormatting>
  <conditionalFormatting sqref="V53">
    <cfRule type="cellIs" dxfId="2448" priority="539" operator="equal">
      <formula>"X"</formula>
    </cfRule>
  </conditionalFormatting>
  <conditionalFormatting sqref="V56">
    <cfRule type="cellIs" dxfId="2447" priority="535" operator="equal">
      <formula>"X"</formula>
    </cfRule>
  </conditionalFormatting>
  <conditionalFormatting sqref="G57">
    <cfRule type="cellIs" dxfId="2446" priority="534" operator="equal">
      <formula>"X"</formula>
    </cfRule>
  </conditionalFormatting>
  <conditionalFormatting sqref="M57">
    <cfRule type="cellIs" dxfId="2445" priority="533" operator="equal">
      <formula>"X"</formula>
    </cfRule>
  </conditionalFormatting>
  <conditionalFormatting sqref="S57">
    <cfRule type="cellIs" dxfId="2444" priority="532" operator="equal">
      <formula>"X"</formula>
    </cfRule>
  </conditionalFormatting>
  <conditionalFormatting sqref="V57">
    <cfRule type="cellIs" dxfId="2443" priority="531" operator="equal">
      <formula>"X"</formula>
    </cfRule>
  </conditionalFormatting>
  <conditionalFormatting sqref="F81:F84">
    <cfRule type="containsText" dxfId="2442" priority="530" stopIfTrue="1" operator="containsText" text="X">
      <formula>NOT(ISERROR(SEARCH("X",F81)))</formula>
    </cfRule>
  </conditionalFormatting>
  <conditionalFormatting sqref="F85:F87">
    <cfRule type="containsText" dxfId="2441" priority="529" stopIfTrue="1" operator="containsText" text="X">
      <formula>NOT(ISERROR(SEARCH("X",F85)))</formula>
    </cfRule>
  </conditionalFormatting>
  <conditionalFormatting sqref="F88">
    <cfRule type="containsText" dxfId="2440" priority="528" stopIfTrue="1" operator="containsText" text="X">
      <formula>NOT(ISERROR(SEARCH("X",F88)))</formula>
    </cfRule>
  </conditionalFormatting>
  <conditionalFormatting sqref="G63">
    <cfRule type="cellIs" dxfId="2439" priority="527" operator="equal">
      <formula>"X"</formula>
    </cfRule>
  </conditionalFormatting>
  <conditionalFormatting sqref="M63">
    <cfRule type="cellIs" dxfId="2438" priority="526" operator="equal">
      <formula>"X"</formula>
    </cfRule>
  </conditionalFormatting>
  <conditionalFormatting sqref="S63">
    <cfRule type="cellIs" dxfId="2437" priority="525" operator="equal">
      <formula>"X"</formula>
    </cfRule>
  </conditionalFormatting>
  <conditionalFormatting sqref="V63">
    <cfRule type="cellIs" dxfId="2436" priority="524" operator="equal">
      <formula>"X"</formula>
    </cfRule>
  </conditionalFormatting>
  <conditionalFormatting sqref="G64">
    <cfRule type="cellIs" dxfId="2435" priority="523" operator="equal">
      <formula>"X"</formula>
    </cfRule>
  </conditionalFormatting>
  <conditionalFormatting sqref="M64">
    <cfRule type="cellIs" dxfId="2434" priority="522" operator="equal">
      <formula>"X"</formula>
    </cfRule>
  </conditionalFormatting>
  <conditionalFormatting sqref="S64">
    <cfRule type="cellIs" dxfId="2433" priority="521" operator="equal">
      <formula>"X"</formula>
    </cfRule>
  </conditionalFormatting>
  <conditionalFormatting sqref="V64">
    <cfRule type="cellIs" dxfId="2432" priority="520" operator="equal">
      <formula>"X"</formula>
    </cfRule>
  </conditionalFormatting>
  <conditionalFormatting sqref="G65">
    <cfRule type="cellIs" dxfId="2431" priority="519" operator="equal">
      <formula>"X"</formula>
    </cfRule>
  </conditionalFormatting>
  <conditionalFormatting sqref="M65">
    <cfRule type="cellIs" dxfId="2430" priority="518" operator="equal">
      <formula>"X"</formula>
    </cfRule>
  </conditionalFormatting>
  <conditionalFormatting sqref="S65">
    <cfRule type="cellIs" dxfId="2429" priority="517" operator="equal">
      <formula>"X"</formula>
    </cfRule>
  </conditionalFormatting>
  <conditionalFormatting sqref="V65">
    <cfRule type="cellIs" dxfId="2428" priority="516" operator="equal">
      <formula>"X"</formula>
    </cfRule>
  </conditionalFormatting>
  <conditionalFormatting sqref="G66">
    <cfRule type="cellIs" dxfId="2427" priority="515" operator="equal">
      <formula>"X"</formula>
    </cfRule>
  </conditionalFormatting>
  <conditionalFormatting sqref="M66">
    <cfRule type="cellIs" dxfId="2426" priority="514" operator="equal">
      <formula>"X"</formula>
    </cfRule>
  </conditionalFormatting>
  <conditionalFormatting sqref="S66">
    <cfRule type="cellIs" dxfId="2425" priority="513" operator="equal">
      <formula>"X"</formula>
    </cfRule>
  </conditionalFormatting>
  <conditionalFormatting sqref="V66">
    <cfRule type="cellIs" dxfId="2424" priority="512" operator="equal">
      <formula>"X"</formula>
    </cfRule>
  </conditionalFormatting>
  <conditionalFormatting sqref="G67">
    <cfRule type="cellIs" dxfId="2423" priority="511" operator="equal">
      <formula>"X"</formula>
    </cfRule>
  </conditionalFormatting>
  <conditionalFormatting sqref="M67">
    <cfRule type="cellIs" dxfId="2422" priority="510" operator="equal">
      <formula>"X"</formula>
    </cfRule>
  </conditionalFormatting>
  <conditionalFormatting sqref="S67">
    <cfRule type="cellIs" dxfId="2421" priority="509" operator="equal">
      <formula>"X"</formula>
    </cfRule>
  </conditionalFormatting>
  <conditionalFormatting sqref="V67">
    <cfRule type="cellIs" dxfId="2420" priority="508" operator="equal">
      <formula>"X"</formula>
    </cfRule>
  </conditionalFormatting>
  <conditionalFormatting sqref="G69">
    <cfRule type="cellIs" dxfId="2419" priority="507" operator="equal">
      <formula>"X"</formula>
    </cfRule>
  </conditionalFormatting>
  <conditionalFormatting sqref="M69">
    <cfRule type="cellIs" dxfId="2418" priority="506" operator="equal">
      <formula>"X"</formula>
    </cfRule>
  </conditionalFormatting>
  <conditionalFormatting sqref="S69">
    <cfRule type="cellIs" dxfId="2417" priority="505" operator="equal">
      <formula>"X"</formula>
    </cfRule>
  </conditionalFormatting>
  <conditionalFormatting sqref="V69">
    <cfRule type="cellIs" dxfId="2416" priority="504" operator="equal">
      <formula>"X"</formula>
    </cfRule>
  </conditionalFormatting>
  <conditionalFormatting sqref="G70">
    <cfRule type="cellIs" dxfId="2415" priority="503" operator="equal">
      <formula>"X"</formula>
    </cfRule>
  </conditionalFormatting>
  <conditionalFormatting sqref="M70">
    <cfRule type="cellIs" dxfId="2414" priority="502" operator="equal">
      <formula>"X"</formula>
    </cfRule>
  </conditionalFormatting>
  <conditionalFormatting sqref="S70">
    <cfRule type="cellIs" dxfId="2413" priority="501" operator="equal">
      <formula>"X"</formula>
    </cfRule>
  </conditionalFormatting>
  <conditionalFormatting sqref="V70">
    <cfRule type="cellIs" dxfId="2412" priority="500" operator="equal">
      <formula>"X"</formula>
    </cfRule>
  </conditionalFormatting>
  <conditionalFormatting sqref="G68">
    <cfRule type="cellIs" dxfId="2411" priority="499" operator="equal">
      <formula>"X"</formula>
    </cfRule>
  </conditionalFormatting>
  <conditionalFormatting sqref="M68">
    <cfRule type="cellIs" dxfId="2410" priority="498" operator="equal">
      <formula>"X"</formula>
    </cfRule>
  </conditionalFormatting>
  <conditionalFormatting sqref="S68">
    <cfRule type="cellIs" dxfId="2409" priority="497" operator="equal">
      <formula>"X"</formula>
    </cfRule>
  </conditionalFormatting>
  <conditionalFormatting sqref="V68">
    <cfRule type="cellIs" dxfId="2408" priority="496" operator="equal">
      <formula>"X"</formula>
    </cfRule>
  </conditionalFormatting>
  <conditionalFormatting sqref="G71">
    <cfRule type="cellIs" dxfId="2407" priority="495" operator="equal">
      <formula>"X"</formula>
    </cfRule>
  </conditionalFormatting>
  <conditionalFormatting sqref="M71">
    <cfRule type="cellIs" dxfId="2406" priority="494" operator="equal">
      <formula>"X"</formula>
    </cfRule>
  </conditionalFormatting>
  <conditionalFormatting sqref="S71">
    <cfRule type="cellIs" dxfId="2405" priority="493" operator="equal">
      <formula>"X"</formula>
    </cfRule>
  </conditionalFormatting>
  <conditionalFormatting sqref="V71">
    <cfRule type="cellIs" dxfId="2404" priority="492" operator="equal">
      <formula>"X"</formula>
    </cfRule>
  </conditionalFormatting>
  <conditionalFormatting sqref="G72">
    <cfRule type="cellIs" dxfId="2403" priority="491" operator="equal">
      <formula>"X"</formula>
    </cfRule>
  </conditionalFormatting>
  <conditionalFormatting sqref="M72">
    <cfRule type="cellIs" dxfId="2402" priority="490" operator="equal">
      <formula>"X"</formula>
    </cfRule>
  </conditionalFormatting>
  <conditionalFormatting sqref="S72">
    <cfRule type="cellIs" dxfId="2401" priority="489" operator="equal">
      <formula>"X"</formula>
    </cfRule>
  </conditionalFormatting>
  <conditionalFormatting sqref="V72">
    <cfRule type="cellIs" dxfId="2400" priority="488" operator="equal">
      <formula>"X"</formula>
    </cfRule>
  </conditionalFormatting>
  <conditionalFormatting sqref="G73">
    <cfRule type="cellIs" dxfId="2399" priority="487" operator="equal">
      <formula>"X"</formula>
    </cfRule>
  </conditionalFormatting>
  <conditionalFormatting sqref="M73">
    <cfRule type="cellIs" dxfId="2398" priority="486" operator="equal">
      <formula>"X"</formula>
    </cfRule>
  </conditionalFormatting>
  <conditionalFormatting sqref="S73">
    <cfRule type="cellIs" dxfId="2397" priority="485" operator="equal">
      <formula>"X"</formula>
    </cfRule>
  </conditionalFormatting>
  <conditionalFormatting sqref="V73">
    <cfRule type="cellIs" dxfId="2396" priority="484" operator="equal">
      <formula>"X"</formula>
    </cfRule>
  </conditionalFormatting>
  <conditionalFormatting sqref="G74">
    <cfRule type="cellIs" dxfId="2395" priority="483" operator="equal">
      <formula>"X"</formula>
    </cfRule>
  </conditionalFormatting>
  <conditionalFormatting sqref="M74">
    <cfRule type="cellIs" dxfId="2394" priority="482" operator="equal">
      <formula>"X"</formula>
    </cfRule>
  </conditionalFormatting>
  <conditionalFormatting sqref="S74">
    <cfRule type="cellIs" dxfId="2393" priority="481" operator="equal">
      <formula>"X"</formula>
    </cfRule>
  </conditionalFormatting>
  <conditionalFormatting sqref="V74">
    <cfRule type="cellIs" dxfId="2392" priority="480" operator="equal">
      <formula>"X"</formula>
    </cfRule>
  </conditionalFormatting>
  <conditionalFormatting sqref="M75">
    <cfRule type="cellIs" dxfId="2391" priority="479" operator="equal">
      <formula>"X"</formula>
    </cfRule>
  </conditionalFormatting>
  <conditionalFormatting sqref="S75">
    <cfRule type="cellIs" dxfId="2390" priority="478" operator="equal">
      <formula>"X"</formula>
    </cfRule>
  </conditionalFormatting>
  <conditionalFormatting sqref="V75">
    <cfRule type="cellIs" dxfId="2389" priority="477" operator="equal">
      <formula>"X"</formula>
    </cfRule>
  </conditionalFormatting>
  <conditionalFormatting sqref="G75">
    <cfRule type="cellIs" dxfId="2388" priority="476" operator="equal">
      <formula>"X"</formula>
    </cfRule>
  </conditionalFormatting>
  <conditionalFormatting sqref="M81">
    <cfRule type="cellIs" dxfId="2387" priority="475" operator="equal">
      <formula>"X"</formula>
    </cfRule>
  </conditionalFormatting>
  <conditionalFormatting sqref="M82">
    <cfRule type="cellIs" dxfId="2386" priority="474" operator="equal">
      <formula>"X"</formula>
    </cfRule>
  </conditionalFormatting>
  <conditionalFormatting sqref="M83">
    <cfRule type="cellIs" dxfId="2385" priority="473" operator="equal">
      <formula>"X"</formula>
    </cfRule>
  </conditionalFormatting>
  <conditionalFormatting sqref="G84">
    <cfRule type="cellIs" dxfId="2384" priority="472" operator="equal">
      <formula>"X"</formula>
    </cfRule>
  </conditionalFormatting>
  <conditionalFormatting sqref="M84">
    <cfRule type="cellIs" dxfId="2383" priority="471" operator="equal">
      <formula>"X"</formula>
    </cfRule>
  </conditionalFormatting>
  <conditionalFormatting sqref="S84">
    <cfRule type="cellIs" dxfId="2382" priority="470" operator="equal">
      <formula>"X"</formula>
    </cfRule>
  </conditionalFormatting>
  <conditionalFormatting sqref="V84">
    <cfRule type="cellIs" dxfId="2381" priority="469" operator="equal">
      <formula>"X"</formula>
    </cfRule>
  </conditionalFormatting>
  <conditionalFormatting sqref="G86">
    <cfRule type="cellIs" dxfId="2380" priority="468" operator="equal">
      <formula>"X"</formula>
    </cfRule>
  </conditionalFormatting>
  <conditionalFormatting sqref="M86">
    <cfRule type="cellIs" dxfId="2379" priority="467" operator="equal">
      <formula>"X"</formula>
    </cfRule>
  </conditionalFormatting>
  <conditionalFormatting sqref="S86">
    <cfRule type="cellIs" dxfId="2378" priority="466" operator="equal">
      <formula>"X"</formula>
    </cfRule>
  </conditionalFormatting>
  <conditionalFormatting sqref="V86">
    <cfRule type="cellIs" dxfId="2377" priority="465" operator="equal">
      <formula>"X"</formula>
    </cfRule>
  </conditionalFormatting>
  <conditionalFormatting sqref="G90">
    <cfRule type="cellIs" dxfId="2376" priority="464" operator="equal">
      <formula>"X"</formula>
    </cfRule>
  </conditionalFormatting>
  <conditionalFormatting sqref="M90">
    <cfRule type="cellIs" dxfId="2375" priority="463" operator="equal">
      <formula>"X"</formula>
    </cfRule>
  </conditionalFormatting>
  <conditionalFormatting sqref="S90">
    <cfRule type="cellIs" dxfId="2374" priority="462" operator="equal">
      <formula>"X"</formula>
    </cfRule>
  </conditionalFormatting>
  <conditionalFormatting sqref="V90">
    <cfRule type="cellIs" dxfId="2373" priority="461" operator="equal">
      <formula>"X"</formula>
    </cfRule>
  </conditionalFormatting>
  <conditionalFormatting sqref="G97">
    <cfRule type="cellIs" dxfId="2372" priority="460" operator="equal">
      <formula>"X"</formula>
    </cfRule>
  </conditionalFormatting>
  <conditionalFormatting sqref="M97">
    <cfRule type="cellIs" dxfId="2371" priority="459" operator="equal">
      <formula>"X"</formula>
    </cfRule>
  </conditionalFormatting>
  <conditionalFormatting sqref="S97">
    <cfRule type="cellIs" dxfId="2370" priority="458" operator="equal">
      <formula>"X"</formula>
    </cfRule>
  </conditionalFormatting>
  <conditionalFormatting sqref="V97">
    <cfRule type="cellIs" dxfId="2369" priority="457" operator="equal">
      <formula>"X"</formula>
    </cfRule>
  </conditionalFormatting>
  <conditionalFormatting sqref="G98">
    <cfRule type="cellIs" dxfId="2368" priority="456" operator="equal">
      <formula>"X"</formula>
    </cfRule>
  </conditionalFormatting>
  <conditionalFormatting sqref="M98">
    <cfRule type="cellIs" dxfId="2367" priority="455" operator="equal">
      <formula>"X"</formula>
    </cfRule>
  </conditionalFormatting>
  <conditionalFormatting sqref="S98">
    <cfRule type="cellIs" dxfId="2366" priority="454" operator="equal">
      <formula>"X"</formula>
    </cfRule>
  </conditionalFormatting>
  <conditionalFormatting sqref="V98">
    <cfRule type="cellIs" dxfId="2365" priority="453" operator="equal">
      <formula>"X"</formula>
    </cfRule>
  </conditionalFormatting>
  <conditionalFormatting sqref="G85">
    <cfRule type="cellIs" dxfId="2364" priority="452" operator="equal">
      <formula>"X"</formula>
    </cfRule>
  </conditionalFormatting>
  <conditionalFormatting sqref="M85">
    <cfRule type="cellIs" dxfId="2363" priority="451" operator="equal">
      <formula>"X"</formula>
    </cfRule>
  </conditionalFormatting>
  <conditionalFormatting sqref="S85">
    <cfRule type="cellIs" dxfId="2362" priority="450" operator="equal">
      <formula>"X"</formula>
    </cfRule>
  </conditionalFormatting>
  <conditionalFormatting sqref="V85">
    <cfRule type="cellIs" dxfId="2361" priority="449" operator="equal">
      <formula>"X"</formula>
    </cfRule>
  </conditionalFormatting>
  <conditionalFormatting sqref="G87">
    <cfRule type="cellIs" dxfId="2360" priority="448" operator="equal">
      <formula>"X"</formula>
    </cfRule>
  </conditionalFormatting>
  <conditionalFormatting sqref="M87">
    <cfRule type="cellIs" dxfId="2359" priority="447" operator="equal">
      <formula>"X"</formula>
    </cfRule>
  </conditionalFormatting>
  <conditionalFormatting sqref="S87">
    <cfRule type="cellIs" dxfId="2358" priority="446" operator="equal">
      <formula>"X"</formula>
    </cfRule>
  </conditionalFormatting>
  <conditionalFormatting sqref="V87">
    <cfRule type="cellIs" dxfId="2357" priority="445" operator="equal">
      <formula>"X"</formula>
    </cfRule>
  </conditionalFormatting>
  <conditionalFormatting sqref="G88">
    <cfRule type="cellIs" dxfId="2356" priority="444" operator="equal">
      <formula>"X"</formula>
    </cfRule>
  </conditionalFormatting>
  <conditionalFormatting sqref="M88">
    <cfRule type="cellIs" dxfId="2355" priority="443" operator="equal">
      <formula>"X"</formula>
    </cfRule>
  </conditionalFormatting>
  <conditionalFormatting sqref="S88">
    <cfRule type="cellIs" dxfId="2354" priority="442" operator="equal">
      <formula>"X"</formula>
    </cfRule>
  </conditionalFormatting>
  <conditionalFormatting sqref="V88">
    <cfRule type="cellIs" dxfId="2353" priority="441" operator="equal">
      <formula>"X"</formula>
    </cfRule>
  </conditionalFormatting>
  <conditionalFormatting sqref="G89">
    <cfRule type="cellIs" dxfId="2352" priority="440" operator="equal">
      <formula>"X"</formula>
    </cfRule>
  </conditionalFormatting>
  <conditionalFormatting sqref="M89">
    <cfRule type="cellIs" dxfId="2351" priority="439" operator="equal">
      <formula>"X"</formula>
    </cfRule>
  </conditionalFormatting>
  <conditionalFormatting sqref="S89">
    <cfRule type="cellIs" dxfId="2350" priority="438" operator="equal">
      <formula>"X"</formula>
    </cfRule>
  </conditionalFormatting>
  <conditionalFormatting sqref="V89">
    <cfRule type="cellIs" dxfId="2349" priority="437" operator="equal">
      <formula>"X"</formula>
    </cfRule>
  </conditionalFormatting>
  <conditionalFormatting sqref="G104">
    <cfRule type="cellIs" dxfId="2348" priority="436" operator="equal">
      <formula>"X"</formula>
    </cfRule>
  </conditionalFormatting>
  <conditionalFormatting sqref="M104">
    <cfRule type="cellIs" dxfId="2347" priority="435" operator="equal">
      <formula>"X"</formula>
    </cfRule>
  </conditionalFormatting>
  <conditionalFormatting sqref="S104">
    <cfRule type="cellIs" dxfId="2346" priority="434" operator="equal">
      <formula>"X"</formula>
    </cfRule>
  </conditionalFormatting>
  <conditionalFormatting sqref="V104">
    <cfRule type="cellIs" dxfId="2345" priority="433" operator="equal">
      <formula>"X"</formula>
    </cfRule>
  </conditionalFormatting>
  <conditionalFormatting sqref="G105">
    <cfRule type="cellIs" dxfId="2344" priority="432" operator="equal">
      <formula>"X"</formula>
    </cfRule>
  </conditionalFormatting>
  <conditionalFormatting sqref="M105">
    <cfRule type="cellIs" dxfId="2343" priority="431" operator="equal">
      <formula>"X"</formula>
    </cfRule>
  </conditionalFormatting>
  <conditionalFormatting sqref="S105">
    <cfRule type="cellIs" dxfId="2342" priority="430" operator="equal">
      <formula>"X"</formula>
    </cfRule>
  </conditionalFormatting>
  <conditionalFormatting sqref="V105">
    <cfRule type="cellIs" dxfId="2341" priority="429" operator="equal">
      <formula>"X"</formula>
    </cfRule>
  </conditionalFormatting>
  <conditionalFormatting sqref="G114">
    <cfRule type="cellIs" dxfId="2340" priority="396" operator="equal">
      <formula>"X"</formula>
    </cfRule>
  </conditionalFormatting>
  <conditionalFormatting sqref="M114">
    <cfRule type="cellIs" dxfId="2339" priority="395" operator="equal">
      <formula>"X"</formula>
    </cfRule>
  </conditionalFormatting>
  <conditionalFormatting sqref="S114">
    <cfRule type="cellIs" dxfId="2338" priority="394" operator="equal">
      <formula>"X"</formula>
    </cfRule>
  </conditionalFormatting>
  <conditionalFormatting sqref="V114">
    <cfRule type="cellIs" dxfId="2337" priority="393" operator="equal">
      <formula>"X"</formula>
    </cfRule>
  </conditionalFormatting>
  <conditionalFormatting sqref="G106">
    <cfRule type="cellIs" dxfId="2336" priority="428" operator="equal">
      <formula>"X"</formula>
    </cfRule>
  </conditionalFormatting>
  <conditionalFormatting sqref="M106">
    <cfRule type="cellIs" dxfId="2335" priority="427" operator="equal">
      <formula>"X"</formula>
    </cfRule>
  </conditionalFormatting>
  <conditionalFormatting sqref="S106">
    <cfRule type="cellIs" dxfId="2334" priority="426" operator="equal">
      <formula>"X"</formula>
    </cfRule>
  </conditionalFormatting>
  <conditionalFormatting sqref="V106">
    <cfRule type="cellIs" dxfId="2333" priority="425" operator="equal">
      <formula>"X"</formula>
    </cfRule>
  </conditionalFormatting>
  <conditionalFormatting sqref="G107">
    <cfRule type="cellIs" dxfId="2332" priority="424" operator="equal">
      <formula>"X"</formula>
    </cfRule>
  </conditionalFormatting>
  <conditionalFormatting sqref="M107">
    <cfRule type="cellIs" dxfId="2331" priority="423" operator="equal">
      <formula>"X"</formula>
    </cfRule>
  </conditionalFormatting>
  <conditionalFormatting sqref="S107">
    <cfRule type="cellIs" dxfId="2330" priority="422" operator="equal">
      <formula>"X"</formula>
    </cfRule>
  </conditionalFormatting>
  <conditionalFormatting sqref="V107">
    <cfRule type="cellIs" dxfId="2329" priority="421" operator="equal">
      <formula>"X"</formula>
    </cfRule>
  </conditionalFormatting>
  <conditionalFormatting sqref="G108">
    <cfRule type="cellIs" dxfId="2328" priority="420" operator="equal">
      <formula>"X"</formula>
    </cfRule>
  </conditionalFormatting>
  <conditionalFormatting sqref="M108">
    <cfRule type="cellIs" dxfId="2327" priority="419" operator="equal">
      <formula>"X"</formula>
    </cfRule>
  </conditionalFormatting>
  <conditionalFormatting sqref="S108">
    <cfRule type="cellIs" dxfId="2326" priority="418" operator="equal">
      <formula>"X"</formula>
    </cfRule>
  </conditionalFormatting>
  <conditionalFormatting sqref="V108">
    <cfRule type="cellIs" dxfId="2325" priority="417" operator="equal">
      <formula>"X"</formula>
    </cfRule>
  </conditionalFormatting>
  <conditionalFormatting sqref="G109">
    <cfRule type="cellIs" dxfId="2324" priority="416" operator="equal">
      <formula>"X"</formula>
    </cfRule>
  </conditionalFormatting>
  <conditionalFormatting sqref="M109">
    <cfRule type="cellIs" dxfId="2323" priority="415" operator="equal">
      <formula>"X"</formula>
    </cfRule>
  </conditionalFormatting>
  <conditionalFormatting sqref="S109">
    <cfRule type="cellIs" dxfId="2322" priority="414" operator="equal">
      <formula>"X"</formula>
    </cfRule>
  </conditionalFormatting>
  <conditionalFormatting sqref="V109">
    <cfRule type="cellIs" dxfId="2321" priority="413" operator="equal">
      <formula>"X"</formula>
    </cfRule>
  </conditionalFormatting>
  <conditionalFormatting sqref="G110">
    <cfRule type="cellIs" dxfId="2320" priority="412" operator="equal">
      <formula>"X"</formula>
    </cfRule>
  </conditionalFormatting>
  <conditionalFormatting sqref="M110">
    <cfRule type="cellIs" dxfId="2319" priority="411" operator="equal">
      <formula>"X"</formula>
    </cfRule>
  </conditionalFormatting>
  <conditionalFormatting sqref="S110">
    <cfRule type="cellIs" dxfId="2318" priority="410" operator="equal">
      <formula>"X"</formula>
    </cfRule>
  </conditionalFormatting>
  <conditionalFormatting sqref="V110">
    <cfRule type="cellIs" dxfId="2317" priority="409" operator="equal">
      <formula>"X"</formula>
    </cfRule>
  </conditionalFormatting>
  <conditionalFormatting sqref="G111">
    <cfRule type="cellIs" dxfId="2316" priority="408" operator="equal">
      <formula>"X"</formula>
    </cfRule>
  </conditionalFormatting>
  <conditionalFormatting sqref="M111">
    <cfRule type="cellIs" dxfId="2315" priority="407" operator="equal">
      <formula>"X"</formula>
    </cfRule>
  </conditionalFormatting>
  <conditionalFormatting sqref="S111">
    <cfRule type="cellIs" dxfId="2314" priority="406" operator="equal">
      <formula>"X"</formula>
    </cfRule>
  </conditionalFormatting>
  <conditionalFormatting sqref="V111">
    <cfRule type="cellIs" dxfId="2313" priority="405" operator="equal">
      <formula>"X"</formula>
    </cfRule>
  </conditionalFormatting>
  <conditionalFormatting sqref="G112">
    <cfRule type="cellIs" dxfId="2312" priority="404" operator="equal">
      <formula>"X"</formula>
    </cfRule>
  </conditionalFormatting>
  <conditionalFormatting sqref="M112">
    <cfRule type="cellIs" dxfId="2311" priority="403" operator="equal">
      <formula>"X"</formula>
    </cfRule>
  </conditionalFormatting>
  <conditionalFormatting sqref="S112">
    <cfRule type="cellIs" dxfId="2310" priority="402" operator="equal">
      <formula>"X"</formula>
    </cfRule>
  </conditionalFormatting>
  <conditionalFormatting sqref="V112">
    <cfRule type="cellIs" dxfId="2309" priority="401" operator="equal">
      <formula>"X"</formula>
    </cfRule>
  </conditionalFormatting>
  <conditionalFormatting sqref="G113">
    <cfRule type="cellIs" dxfId="2308" priority="400" operator="equal">
      <formula>"X"</formula>
    </cfRule>
  </conditionalFormatting>
  <conditionalFormatting sqref="M113">
    <cfRule type="cellIs" dxfId="2307" priority="399" operator="equal">
      <formula>"X"</formula>
    </cfRule>
  </conditionalFormatting>
  <conditionalFormatting sqref="S113">
    <cfRule type="cellIs" dxfId="2306" priority="398" operator="equal">
      <formula>"X"</formula>
    </cfRule>
  </conditionalFormatting>
  <conditionalFormatting sqref="V113">
    <cfRule type="cellIs" dxfId="2305" priority="397" operator="equal">
      <formula>"X"</formula>
    </cfRule>
  </conditionalFormatting>
  <conditionalFormatting sqref="M133">
    <cfRule type="cellIs" dxfId="2304" priority="357" operator="equal">
      <formula>"X"</formula>
    </cfRule>
  </conditionalFormatting>
  <conditionalFormatting sqref="V133">
    <cfRule type="cellIs" dxfId="2303" priority="355" operator="equal">
      <formula>"X"</formula>
    </cfRule>
  </conditionalFormatting>
  <conditionalFormatting sqref="G132">
    <cfRule type="cellIs" dxfId="2302" priority="363" operator="equal">
      <formula>"X"</formula>
    </cfRule>
  </conditionalFormatting>
  <conditionalFormatting sqref="S132">
    <cfRule type="cellIs" dxfId="2301" priority="361" operator="equal">
      <formula>"X"</formula>
    </cfRule>
  </conditionalFormatting>
  <conditionalFormatting sqref="M132">
    <cfRule type="cellIs" dxfId="2300" priority="362" operator="equal">
      <formula>"X"</formula>
    </cfRule>
  </conditionalFormatting>
  <conditionalFormatting sqref="V132">
    <cfRule type="cellIs" dxfId="2299" priority="360" operator="equal">
      <formula>"X"</formula>
    </cfRule>
  </conditionalFormatting>
  <conditionalFormatting sqref="G131">
    <cfRule type="cellIs" dxfId="2298" priority="368" operator="equal">
      <formula>"X"</formula>
    </cfRule>
  </conditionalFormatting>
  <conditionalFormatting sqref="M131">
    <cfRule type="cellIs" dxfId="2297" priority="367" operator="equal">
      <formula>"X"</formula>
    </cfRule>
  </conditionalFormatting>
  <conditionalFormatting sqref="G120">
    <cfRule type="cellIs" dxfId="2296" priority="392" operator="equal">
      <formula>"X"</formula>
    </cfRule>
  </conditionalFormatting>
  <conditionalFormatting sqref="M120">
    <cfRule type="cellIs" dxfId="2295" priority="391" operator="equal">
      <formula>"X"</formula>
    </cfRule>
  </conditionalFormatting>
  <conditionalFormatting sqref="S120">
    <cfRule type="cellIs" dxfId="2294" priority="390" operator="equal">
      <formula>"X"</formula>
    </cfRule>
  </conditionalFormatting>
  <conditionalFormatting sqref="V120">
    <cfRule type="cellIs" dxfId="2293" priority="389" operator="equal">
      <formula>"X"</formula>
    </cfRule>
  </conditionalFormatting>
  <conditionalFormatting sqref="G121">
    <cfRule type="cellIs" dxfId="2292" priority="388" operator="equal">
      <formula>"X"</formula>
    </cfRule>
  </conditionalFormatting>
  <conditionalFormatting sqref="M121">
    <cfRule type="cellIs" dxfId="2291" priority="387" operator="equal">
      <formula>"X"</formula>
    </cfRule>
  </conditionalFormatting>
  <conditionalFormatting sqref="S121">
    <cfRule type="cellIs" dxfId="2290" priority="386" operator="equal">
      <formula>"X"</formula>
    </cfRule>
  </conditionalFormatting>
  <conditionalFormatting sqref="V121">
    <cfRule type="cellIs" dxfId="2289" priority="385" operator="equal">
      <formula>"X"</formula>
    </cfRule>
  </conditionalFormatting>
  <conditionalFormatting sqref="F122">
    <cfRule type="containsText" dxfId="2288" priority="384" stopIfTrue="1" operator="containsText" text="X">
      <formula>NOT(ISERROR(SEARCH("X",F122)))</formula>
    </cfRule>
  </conditionalFormatting>
  <conditionalFormatting sqref="G122">
    <cfRule type="cellIs" dxfId="2287" priority="383" operator="equal">
      <formula>"X"</formula>
    </cfRule>
  </conditionalFormatting>
  <conditionalFormatting sqref="M122">
    <cfRule type="cellIs" dxfId="2286" priority="382" operator="equal">
      <formula>"X"</formula>
    </cfRule>
  </conditionalFormatting>
  <conditionalFormatting sqref="S122">
    <cfRule type="cellIs" dxfId="2285" priority="381" operator="equal">
      <formula>"X"</formula>
    </cfRule>
  </conditionalFormatting>
  <conditionalFormatting sqref="V122">
    <cfRule type="cellIs" dxfId="2284" priority="380" operator="equal">
      <formula>"X"</formula>
    </cfRule>
  </conditionalFormatting>
  <conditionalFormatting sqref="F123">
    <cfRule type="containsText" dxfId="2283" priority="379" stopIfTrue="1" operator="containsText" text="X">
      <formula>NOT(ISERROR(SEARCH("X",F123)))</formula>
    </cfRule>
  </conditionalFormatting>
  <conditionalFormatting sqref="G123">
    <cfRule type="cellIs" dxfId="2282" priority="378" operator="equal">
      <formula>"X"</formula>
    </cfRule>
  </conditionalFormatting>
  <conditionalFormatting sqref="M123">
    <cfRule type="cellIs" dxfId="2281" priority="377" operator="equal">
      <formula>"X"</formula>
    </cfRule>
  </conditionalFormatting>
  <conditionalFormatting sqref="S123">
    <cfRule type="cellIs" dxfId="2280" priority="376" operator="equal">
      <formula>"X"</formula>
    </cfRule>
  </conditionalFormatting>
  <conditionalFormatting sqref="V123">
    <cfRule type="cellIs" dxfId="2279" priority="375" operator="equal">
      <formula>"X"</formula>
    </cfRule>
  </conditionalFormatting>
  <conditionalFormatting sqref="F124">
    <cfRule type="containsText" dxfId="2278" priority="374" stopIfTrue="1" operator="containsText" text="X">
      <formula>NOT(ISERROR(SEARCH("X",F124)))</formula>
    </cfRule>
  </conditionalFormatting>
  <conditionalFormatting sqref="G124">
    <cfRule type="cellIs" dxfId="2277" priority="373" operator="equal">
      <formula>"X"</formula>
    </cfRule>
  </conditionalFormatting>
  <conditionalFormatting sqref="M124">
    <cfRule type="cellIs" dxfId="2276" priority="372" operator="equal">
      <formula>"X"</formula>
    </cfRule>
  </conditionalFormatting>
  <conditionalFormatting sqref="S124">
    <cfRule type="cellIs" dxfId="2275" priority="371" operator="equal">
      <formula>"X"</formula>
    </cfRule>
  </conditionalFormatting>
  <conditionalFormatting sqref="V124">
    <cfRule type="cellIs" dxfId="2274" priority="370" operator="equal">
      <formula>"X"</formula>
    </cfRule>
  </conditionalFormatting>
  <conditionalFormatting sqref="F131">
    <cfRule type="containsText" dxfId="2273" priority="369" stopIfTrue="1" operator="containsText" text="X">
      <formula>NOT(ISERROR(SEARCH("X",F131)))</formula>
    </cfRule>
  </conditionalFormatting>
  <conditionalFormatting sqref="S131">
    <cfRule type="cellIs" dxfId="2272" priority="366" operator="equal">
      <formula>"X"</formula>
    </cfRule>
  </conditionalFormatting>
  <conditionalFormatting sqref="V131">
    <cfRule type="cellIs" dxfId="2271" priority="365" operator="equal">
      <formula>"X"</formula>
    </cfRule>
  </conditionalFormatting>
  <conditionalFormatting sqref="F132">
    <cfRule type="containsText" dxfId="2270" priority="364" stopIfTrue="1" operator="containsText" text="X">
      <formula>NOT(ISERROR(SEARCH("X",F132)))</formula>
    </cfRule>
  </conditionalFormatting>
  <conditionalFormatting sqref="F133">
    <cfRule type="containsText" dxfId="2269" priority="359" stopIfTrue="1" operator="containsText" text="X">
      <formula>NOT(ISERROR(SEARCH("X",F133)))</formula>
    </cfRule>
  </conditionalFormatting>
  <conditionalFormatting sqref="G133">
    <cfRule type="cellIs" dxfId="2268" priority="358" operator="equal">
      <formula>"X"</formula>
    </cfRule>
  </conditionalFormatting>
  <conditionalFormatting sqref="S133">
    <cfRule type="cellIs" dxfId="2267" priority="356" operator="equal">
      <formula>"X"</formula>
    </cfRule>
  </conditionalFormatting>
  <conditionalFormatting sqref="F134">
    <cfRule type="containsText" dxfId="2266" priority="354" stopIfTrue="1" operator="containsText" text="X">
      <formula>NOT(ISERROR(SEARCH("X",F134)))</formula>
    </cfRule>
  </conditionalFormatting>
  <conditionalFormatting sqref="G134">
    <cfRule type="cellIs" dxfId="2265" priority="353" operator="equal">
      <formula>"X"</formula>
    </cfRule>
  </conditionalFormatting>
  <conditionalFormatting sqref="M134">
    <cfRule type="cellIs" dxfId="2264" priority="352" operator="equal">
      <formula>"X"</formula>
    </cfRule>
  </conditionalFormatting>
  <conditionalFormatting sqref="F136">
    <cfRule type="containsText" dxfId="2263" priority="351" stopIfTrue="1" operator="containsText" text="X">
      <formula>NOT(ISERROR(SEARCH("X",F136)))</formula>
    </cfRule>
  </conditionalFormatting>
  <conditionalFormatting sqref="G136">
    <cfRule type="cellIs" dxfId="2262" priority="350" operator="equal">
      <formula>"X"</formula>
    </cfRule>
  </conditionalFormatting>
  <conditionalFormatting sqref="M136">
    <cfRule type="cellIs" dxfId="2261" priority="349" operator="equal">
      <formula>"X"</formula>
    </cfRule>
  </conditionalFormatting>
  <conditionalFormatting sqref="F138">
    <cfRule type="containsText" dxfId="2260" priority="348" stopIfTrue="1" operator="containsText" text="X">
      <formula>NOT(ISERROR(SEARCH("X",F138)))</formula>
    </cfRule>
  </conditionalFormatting>
  <conditionalFormatting sqref="G138">
    <cfRule type="cellIs" dxfId="2259" priority="347" operator="equal">
      <formula>"X"</formula>
    </cfRule>
  </conditionalFormatting>
  <conditionalFormatting sqref="M138">
    <cfRule type="cellIs" dxfId="2258" priority="346" operator="equal">
      <formula>"X"</formula>
    </cfRule>
  </conditionalFormatting>
  <conditionalFormatting sqref="S138">
    <cfRule type="cellIs" dxfId="2257" priority="345" operator="equal">
      <formula>"X"</formula>
    </cfRule>
  </conditionalFormatting>
  <conditionalFormatting sqref="V138">
    <cfRule type="cellIs" dxfId="2256" priority="344" operator="equal">
      <formula>"X"</formula>
    </cfRule>
  </conditionalFormatting>
  <conditionalFormatting sqref="F139">
    <cfRule type="containsText" dxfId="2255" priority="343" stopIfTrue="1" operator="containsText" text="X">
      <formula>NOT(ISERROR(SEARCH("X",F139)))</formula>
    </cfRule>
  </conditionalFormatting>
  <conditionalFormatting sqref="G139">
    <cfRule type="cellIs" dxfId="2254" priority="342" operator="equal">
      <formula>"X"</formula>
    </cfRule>
  </conditionalFormatting>
  <conditionalFormatting sqref="M139">
    <cfRule type="cellIs" dxfId="2253" priority="341" operator="equal">
      <formula>"X"</formula>
    </cfRule>
  </conditionalFormatting>
  <conditionalFormatting sqref="S139">
    <cfRule type="cellIs" dxfId="2252" priority="340" operator="equal">
      <formula>"X"</formula>
    </cfRule>
  </conditionalFormatting>
  <conditionalFormatting sqref="V139">
    <cfRule type="cellIs" dxfId="2251" priority="339" operator="equal">
      <formula>"X"</formula>
    </cfRule>
  </conditionalFormatting>
  <conditionalFormatting sqref="F140">
    <cfRule type="containsText" dxfId="2250" priority="338" stopIfTrue="1" operator="containsText" text="X">
      <formula>NOT(ISERROR(SEARCH("X",F140)))</formula>
    </cfRule>
  </conditionalFormatting>
  <conditionalFormatting sqref="G140">
    <cfRule type="cellIs" dxfId="2249" priority="337" operator="equal">
      <formula>"X"</formula>
    </cfRule>
  </conditionalFormatting>
  <conditionalFormatting sqref="M140">
    <cfRule type="cellIs" dxfId="2248" priority="336" operator="equal">
      <formula>"X"</formula>
    </cfRule>
  </conditionalFormatting>
  <conditionalFormatting sqref="S140">
    <cfRule type="cellIs" dxfId="2247" priority="335" operator="equal">
      <formula>"X"</formula>
    </cfRule>
  </conditionalFormatting>
  <conditionalFormatting sqref="V140">
    <cfRule type="cellIs" dxfId="2246" priority="334" operator="equal">
      <formula>"X"</formula>
    </cfRule>
  </conditionalFormatting>
  <conditionalFormatting sqref="G146">
    <cfRule type="cellIs" dxfId="2245" priority="333" operator="equal">
      <formula>"X"</formula>
    </cfRule>
  </conditionalFormatting>
  <conditionalFormatting sqref="M146">
    <cfRule type="cellIs" dxfId="2244" priority="332" operator="equal">
      <formula>"X"</formula>
    </cfRule>
  </conditionalFormatting>
  <conditionalFormatting sqref="S146">
    <cfRule type="cellIs" dxfId="2243" priority="331" operator="equal">
      <formula>"X"</formula>
    </cfRule>
  </conditionalFormatting>
  <conditionalFormatting sqref="V146">
    <cfRule type="cellIs" dxfId="2242" priority="330" operator="equal">
      <formula>"X"</formula>
    </cfRule>
  </conditionalFormatting>
  <conditionalFormatting sqref="F147">
    <cfRule type="containsText" dxfId="2241" priority="329" stopIfTrue="1" operator="containsText" text="X">
      <formula>NOT(ISERROR(SEARCH("X",F147)))</formula>
    </cfRule>
  </conditionalFormatting>
  <conditionalFormatting sqref="G147">
    <cfRule type="cellIs" dxfId="2240" priority="328" operator="equal">
      <formula>"X"</formula>
    </cfRule>
  </conditionalFormatting>
  <conditionalFormatting sqref="M147">
    <cfRule type="cellIs" dxfId="2239" priority="327" operator="equal">
      <formula>"X"</formula>
    </cfRule>
  </conditionalFormatting>
  <conditionalFormatting sqref="S147">
    <cfRule type="cellIs" dxfId="2238" priority="326" operator="equal">
      <formula>"X"</formula>
    </cfRule>
  </conditionalFormatting>
  <conditionalFormatting sqref="V147">
    <cfRule type="cellIs" dxfId="2237" priority="325" operator="equal">
      <formula>"X"</formula>
    </cfRule>
  </conditionalFormatting>
  <conditionalFormatting sqref="M148">
    <cfRule type="cellIs" dxfId="2236" priority="324" operator="equal">
      <formula>"X"</formula>
    </cfRule>
  </conditionalFormatting>
  <conditionalFormatting sqref="S149">
    <cfRule type="cellIs" dxfId="2235" priority="323" operator="equal">
      <formula>"X"</formula>
    </cfRule>
  </conditionalFormatting>
  <conditionalFormatting sqref="V149">
    <cfRule type="cellIs" dxfId="2234" priority="322" operator="equal">
      <formula>"X"</formula>
    </cfRule>
  </conditionalFormatting>
  <conditionalFormatting sqref="G150">
    <cfRule type="cellIs" dxfId="2233" priority="321" operator="equal">
      <formula>"X"</formula>
    </cfRule>
  </conditionalFormatting>
  <conditionalFormatting sqref="M150">
    <cfRule type="cellIs" dxfId="2232" priority="320" operator="equal">
      <formula>"X"</formula>
    </cfRule>
  </conditionalFormatting>
  <conditionalFormatting sqref="S150">
    <cfRule type="cellIs" dxfId="2231" priority="319" operator="equal">
      <formula>"X"</formula>
    </cfRule>
  </conditionalFormatting>
  <conditionalFormatting sqref="V150">
    <cfRule type="cellIs" dxfId="2230" priority="318" operator="equal">
      <formula>"X"</formula>
    </cfRule>
  </conditionalFormatting>
  <conditionalFormatting sqref="G50">
    <cfRule type="cellIs" dxfId="2229" priority="317" operator="equal">
      <formula>"X"</formula>
    </cfRule>
  </conditionalFormatting>
  <conditionalFormatting sqref="F94">
    <cfRule type="containsText" dxfId="2228" priority="316" stopIfTrue="1" operator="containsText" text="X">
      <formula>NOT(ISERROR(SEARCH("X",F94)))</formula>
    </cfRule>
  </conditionalFormatting>
  <conditionalFormatting sqref="F91">
    <cfRule type="containsText" dxfId="2227" priority="315" stopIfTrue="1" operator="containsText" text="X">
      <formula>NOT(ISERROR(SEARCH("X",F91)))</formula>
    </cfRule>
  </conditionalFormatting>
  <conditionalFormatting sqref="G94">
    <cfRule type="cellIs" dxfId="2226" priority="311" operator="equal">
      <formula>"X"</formula>
    </cfRule>
  </conditionalFormatting>
  <conditionalFormatting sqref="M91">
    <cfRule type="cellIs" dxfId="2225" priority="314" operator="equal">
      <formula>"X"</formula>
    </cfRule>
  </conditionalFormatting>
  <conditionalFormatting sqref="S91">
    <cfRule type="cellIs" dxfId="2224" priority="313" operator="equal">
      <formula>"X"</formula>
    </cfRule>
  </conditionalFormatting>
  <conditionalFormatting sqref="V91">
    <cfRule type="cellIs" dxfId="2223" priority="312" operator="equal">
      <formula>"X"</formula>
    </cfRule>
  </conditionalFormatting>
  <conditionalFormatting sqref="M94">
    <cfRule type="cellIs" dxfId="2222" priority="310" operator="equal">
      <formula>"X"</formula>
    </cfRule>
  </conditionalFormatting>
  <conditionalFormatting sqref="S94">
    <cfRule type="cellIs" dxfId="2221" priority="309" operator="equal">
      <formula>"X"</formula>
    </cfRule>
  </conditionalFormatting>
  <conditionalFormatting sqref="V94">
    <cfRule type="cellIs" dxfId="2220" priority="308" operator="equal">
      <formula>"X"</formula>
    </cfRule>
  </conditionalFormatting>
  <conditionalFormatting sqref="G91">
    <cfRule type="cellIs" dxfId="2219" priority="307" operator="equal">
      <formula>"X"</formula>
    </cfRule>
  </conditionalFormatting>
  <conditionalFormatting sqref="F125">
    <cfRule type="containsText" dxfId="2218" priority="306" stopIfTrue="1" operator="containsText" text="X">
      <formula>NOT(ISERROR(SEARCH("X",F125)))</formula>
    </cfRule>
  </conditionalFormatting>
  <conditionalFormatting sqref="G125">
    <cfRule type="cellIs" dxfId="2217" priority="305" operator="equal">
      <formula>"X"</formula>
    </cfRule>
  </conditionalFormatting>
  <conditionalFormatting sqref="M125">
    <cfRule type="cellIs" dxfId="2216" priority="304" operator="equal">
      <formula>"X"</formula>
    </cfRule>
  </conditionalFormatting>
  <conditionalFormatting sqref="S125">
    <cfRule type="cellIs" dxfId="2215" priority="303" operator="equal">
      <formula>"X"</formula>
    </cfRule>
  </conditionalFormatting>
  <conditionalFormatting sqref="V125">
    <cfRule type="cellIs" dxfId="2214" priority="302" operator="equal">
      <formula>"X"</formula>
    </cfRule>
  </conditionalFormatting>
  <conditionalFormatting sqref="S134">
    <cfRule type="cellIs" dxfId="2213" priority="301" operator="equal">
      <formula>"X"</formula>
    </cfRule>
  </conditionalFormatting>
  <conditionalFormatting sqref="S136">
    <cfRule type="cellIs" dxfId="2212" priority="300" operator="equal">
      <formula>"X"</formula>
    </cfRule>
  </conditionalFormatting>
  <conditionalFormatting sqref="V134">
    <cfRule type="cellIs" dxfId="2211" priority="299" operator="equal">
      <formula>"X"</formula>
    </cfRule>
  </conditionalFormatting>
  <conditionalFormatting sqref="V136">
    <cfRule type="cellIs" dxfId="2210" priority="298" operator="equal">
      <formula>"X"</formula>
    </cfRule>
  </conditionalFormatting>
  <conditionalFormatting sqref="F11">
    <cfRule type="cellIs" dxfId="2209" priority="297" operator="equal">
      <formula>"X"</formula>
    </cfRule>
  </conditionalFormatting>
  <conditionalFormatting sqref="F12">
    <cfRule type="cellIs" dxfId="2208" priority="296" operator="equal">
      <formula>"x"</formula>
    </cfRule>
  </conditionalFormatting>
  <conditionalFormatting sqref="F13">
    <cfRule type="cellIs" dxfId="2207" priority="295" operator="equal">
      <formula>"x"</formula>
    </cfRule>
  </conditionalFormatting>
  <conditionalFormatting sqref="F15:F17">
    <cfRule type="containsText" dxfId="2206" priority="294" stopIfTrue="1" operator="containsText" text="X">
      <formula>NOT(ISERROR(SEARCH("X",F15)))</formula>
    </cfRule>
  </conditionalFormatting>
  <conditionalFormatting sqref="F148">
    <cfRule type="containsText" dxfId="2205" priority="293" stopIfTrue="1" operator="containsText" text="X">
      <formula>NOT(ISERROR(SEARCH("X",F148)))</formula>
    </cfRule>
  </conditionalFormatting>
  <conditionalFormatting sqref="F149">
    <cfRule type="containsText" dxfId="2204" priority="292" stopIfTrue="1" operator="containsText" text="X">
      <formula>NOT(ISERROR(SEARCH("X",F149)))</formula>
    </cfRule>
  </conditionalFormatting>
  <conditionalFormatting sqref="F150">
    <cfRule type="containsText" dxfId="2203" priority="291" stopIfTrue="1" operator="containsText" text="X">
      <formula>NOT(ISERROR(SEARCH("X",F150)))</formula>
    </cfRule>
  </conditionalFormatting>
  <conditionalFormatting sqref="F156">
    <cfRule type="containsText" dxfId="2202" priority="290" stopIfTrue="1" operator="containsText" text="X">
      <formula>NOT(ISERROR(SEARCH("X",F156)))</formula>
    </cfRule>
  </conditionalFormatting>
  <conditionalFormatting sqref="F157">
    <cfRule type="containsText" dxfId="2201" priority="289" stopIfTrue="1" operator="containsText" text="X">
      <formula>NOT(ISERROR(SEARCH("X",F157)))</formula>
    </cfRule>
  </conditionalFormatting>
  <conditionalFormatting sqref="G7:I7 S7:X7 M7:O7">
    <cfRule type="cellIs" dxfId="2200" priority="288" operator="equal">
      <formula>0</formula>
    </cfRule>
  </conditionalFormatting>
  <conditionalFormatting sqref="Y111">
    <cfRule type="cellIs" dxfId="2199" priority="238" operator="equal">
      <formula>"X"</formula>
    </cfRule>
  </conditionalFormatting>
  <conditionalFormatting sqref="Y89">
    <cfRule type="cellIs" dxfId="2198" priority="246" operator="equal">
      <formula>"X"</formula>
    </cfRule>
  </conditionalFormatting>
  <conditionalFormatting sqref="Y136">
    <cfRule type="cellIs" dxfId="2197" priority="215" operator="equal">
      <formula>"X"</formula>
    </cfRule>
  </conditionalFormatting>
  <conditionalFormatting sqref="Y124">
    <cfRule type="cellIs" dxfId="2196" priority="230" operator="equal">
      <formula>"X"</formula>
    </cfRule>
  </conditionalFormatting>
  <conditionalFormatting sqref="Y45">
    <cfRule type="cellIs" dxfId="2195" priority="276" operator="equal">
      <formula>"X"</formula>
    </cfRule>
  </conditionalFormatting>
  <conditionalFormatting sqref="Y29">
    <cfRule type="cellIs" dxfId="2194" priority="287" operator="equal">
      <formula>"X"</formula>
    </cfRule>
  </conditionalFormatting>
  <conditionalFormatting sqref="Y30">
    <cfRule type="cellIs" dxfId="2193" priority="286" operator="equal">
      <formula>"X"</formula>
    </cfRule>
  </conditionalFormatting>
  <conditionalFormatting sqref="Y31">
    <cfRule type="cellIs" dxfId="2192" priority="285" operator="equal">
      <formula>"X"</formula>
    </cfRule>
  </conditionalFormatting>
  <conditionalFormatting sqref="Y32">
    <cfRule type="cellIs" dxfId="2191" priority="284" operator="equal">
      <formula>"X"</formula>
    </cfRule>
  </conditionalFormatting>
  <conditionalFormatting sqref="Y33">
    <cfRule type="cellIs" dxfId="2190" priority="283" operator="equal">
      <formula>"X"</formula>
    </cfRule>
  </conditionalFormatting>
  <conditionalFormatting sqref="Y34">
    <cfRule type="cellIs" dxfId="2189" priority="282" operator="equal">
      <formula>"X"</formula>
    </cfRule>
  </conditionalFormatting>
  <conditionalFormatting sqref="Y35">
    <cfRule type="cellIs" dxfId="2188" priority="281" operator="equal">
      <formula>"X"</formula>
    </cfRule>
  </conditionalFormatting>
  <conditionalFormatting sqref="Y36">
    <cfRule type="cellIs" dxfId="2187" priority="280" operator="equal">
      <formula>"X"</formula>
    </cfRule>
  </conditionalFormatting>
  <conditionalFormatting sqref="Y37">
    <cfRule type="cellIs" dxfId="2186" priority="279" operator="equal">
      <formula>"X"</formula>
    </cfRule>
  </conditionalFormatting>
  <conditionalFormatting sqref="Y38">
    <cfRule type="cellIs" dxfId="2185" priority="278" operator="equal">
      <formula>"X"</formula>
    </cfRule>
  </conditionalFormatting>
  <conditionalFormatting sqref="Y39">
    <cfRule type="cellIs" dxfId="2184" priority="277" operator="equal">
      <formula>"X"</formula>
    </cfRule>
  </conditionalFormatting>
  <conditionalFormatting sqref="Y46">
    <cfRule type="cellIs" dxfId="2183" priority="275" operator="equal">
      <formula>"X"</formula>
    </cfRule>
  </conditionalFormatting>
  <conditionalFormatting sqref="Y47">
    <cfRule type="cellIs" dxfId="2182" priority="274" operator="equal">
      <formula>"X"</formula>
    </cfRule>
  </conditionalFormatting>
  <conditionalFormatting sqref="Y48">
    <cfRule type="cellIs" dxfId="2181" priority="273" operator="equal">
      <formula>"X"</formula>
    </cfRule>
  </conditionalFormatting>
  <conditionalFormatting sqref="Y49">
    <cfRule type="cellIs" dxfId="2180" priority="272" operator="equal">
      <formula>"X"</formula>
    </cfRule>
  </conditionalFormatting>
  <conditionalFormatting sqref="Y50">
    <cfRule type="cellIs" dxfId="2179" priority="271" operator="equal">
      <formula>"X"</formula>
    </cfRule>
  </conditionalFormatting>
  <conditionalFormatting sqref="Y53">
    <cfRule type="cellIs" dxfId="2178" priority="270" operator="equal">
      <formula>"X"</formula>
    </cfRule>
  </conditionalFormatting>
  <conditionalFormatting sqref="Y56">
    <cfRule type="cellIs" dxfId="2177" priority="269" operator="equal">
      <formula>"X"</formula>
    </cfRule>
  </conditionalFormatting>
  <conditionalFormatting sqref="Y57">
    <cfRule type="cellIs" dxfId="2176" priority="268" operator="equal">
      <formula>"X"</formula>
    </cfRule>
  </conditionalFormatting>
  <conditionalFormatting sqref="Y63">
    <cfRule type="cellIs" dxfId="2175" priority="267" operator="equal">
      <formula>"X"</formula>
    </cfRule>
  </conditionalFormatting>
  <conditionalFormatting sqref="Y64">
    <cfRule type="cellIs" dxfId="2174" priority="266" operator="equal">
      <formula>"X"</formula>
    </cfRule>
  </conditionalFormatting>
  <conditionalFormatting sqref="Y65">
    <cfRule type="cellIs" dxfId="2173" priority="265" operator="equal">
      <formula>"X"</formula>
    </cfRule>
  </conditionalFormatting>
  <conditionalFormatting sqref="Y66">
    <cfRule type="cellIs" dxfId="2172" priority="264" operator="equal">
      <formula>"X"</formula>
    </cfRule>
  </conditionalFormatting>
  <conditionalFormatting sqref="Y67">
    <cfRule type="cellIs" dxfId="2171" priority="263" operator="equal">
      <formula>"X"</formula>
    </cfRule>
  </conditionalFormatting>
  <conditionalFormatting sqref="Y69">
    <cfRule type="cellIs" dxfId="2170" priority="262" operator="equal">
      <formula>"X"</formula>
    </cfRule>
  </conditionalFormatting>
  <conditionalFormatting sqref="Y70">
    <cfRule type="cellIs" dxfId="2169" priority="261" operator="equal">
      <formula>"X"</formula>
    </cfRule>
  </conditionalFormatting>
  <conditionalFormatting sqref="Y68">
    <cfRule type="cellIs" dxfId="2168" priority="260" operator="equal">
      <formula>"X"</formula>
    </cfRule>
  </conditionalFormatting>
  <conditionalFormatting sqref="Y71">
    <cfRule type="cellIs" dxfId="2167" priority="259" operator="equal">
      <formula>"X"</formula>
    </cfRule>
  </conditionalFormatting>
  <conditionalFormatting sqref="Y72">
    <cfRule type="cellIs" dxfId="2166" priority="258" operator="equal">
      <formula>"X"</formula>
    </cfRule>
  </conditionalFormatting>
  <conditionalFormatting sqref="Y73">
    <cfRule type="cellIs" dxfId="2165" priority="257" operator="equal">
      <formula>"X"</formula>
    </cfRule>
  </conditionalFormatting>
  <conditionalFormatting sqref="Y74">
    <cfRule type="cellIs" dxfId="2164" priority="256" operator="equal">
      <formula>"X"</formula>
    </cfRule>
  </conditionalFormatting>
  <conditionalFormatting sqref="Y75">
    <cfRule type="cellIs" dxfId="2163" priority="255" operator="equal">
      <formula>"X"</formula>
    </cfRule>
  </conditionalFormatting>
  <conditionalFormatting sqref="Y84">
    <cfRule type="cellIs" dxfId="2162" priority="254" operator="equal">
      <formula>"X"</formula>
    </cfRule>
  </conditionalFormatting>
  <conditionalFormatting sqref="Y86">
    <cfRule type="cellIs" dxfId="2161" priority="253" operator="equal">
      <formula>"X"</formula>
    </cfRule>
  </conditionalFormatting>
  <conditionalFormatting sqref="Y90">
    <cfRule type="cellIs" dxfId="2160" priority="252" operator="equal">
      <formula>"X"</formula>
    </cfRule>
  </conditionalFormatting>
  <conditionalFormatting sqref="Y97">
    <cfRule type="cellIs" dxfId="2159" priority="251" operator="equal">
      <formula>"X"</formula>
    </cfRule>
  </conditionalFormatting>
  <conditionalFormatting sqref="Y98">
    <cfRule type="cellIs" dxfId="2158" priority="250" operator="equal">
      <formula>"X"</formula>
    </cfRule>
  </conditionalFormatting>
  <conditionalFormatting sqref="Y85">
    <cfRule type="cellIs" dxfId="2157" priority="249" operator="equal">
      <formula>"X"</formula>
    </cfRule>
  </conditionalFormatting>
  <conditionalFormatting sqref="Y87">
    <cfRule type="cellIs" dxfId="2156" priority="248" operator="equal">
      <formula>"X"</formula>
    </cfRule>
  </conditionalFormatting>
  <conditionalFormatting sqref="Y88">
    <cfRule type="cellIs" dxfId="2155" priority="247" operator="equal">
      <formula>"X"</formula>
    </cfRule>
  </conditionalFormatting>
  <conditionalFormatting sqref="Y104">
    <cfRule type="cellIs" dxfId="2154" priority="245" operator="equal">
      <formula>"X"</formula>
    </cfRule>
  </conditionalFormatting>
  <conditionalFormatting sqref="Y105">
    <cfRule type="cellIs" dxfId="2153" priority="244" operator="equal">
      <formula>"X"</formula>
    </cfRule>
  </conditionalFormatting>
  <conditionalFormatting sqref="Y114">
    <cfRule type="cellIs" dxfId="2152" priority="235" operator="equal">
      <formula>"X"</formula>
    </cfRule>
  </conditionalFormatting>
  <conditionalFormatting sqref="Y106">
    <cfRule type="cellIs" dxfId="2151" priority="243" operator="equal">
      <formula>"X"</formula>
    </cfRule>
  </conditionalFormatting>
  <conditionalFormatting sqref="Y107">
    <cfRule type="cellIs" dxfId="2150" priority="242" operator="equal">
      <formula>"X"</formula>
    </cfRule>
  </conditionalFormatting>
  <conditionalFormatting sqref="Y108">
    <cfRule type="cellIs" dxfId="2149" priority="241" operator="equal">
      <formula>"X"</formula>
    </cfRule>
  </conditionalFormatting>
  <conditionalFormatting sqref="Y109">
    <cfRule type="cellIs" dxfId="2148" priority="240" operator="equal">
      <formula>"X"</formula>
    </cfRule>
  </conditionalFormatting>
  <conditionalFormatting sqref="Y110">
    <cfRule type="cellIs" dxfId="2147" priority="239" operator="equal">
      <formula>"X"</formula>
    </cfRule>
  </conditionalFormatting>
  <conditionalFormatting sqref="Y112">
    <cfRule type="cellIs" dxfId="2146" priority="237" operator="equal">
      <formula>"X"</formula>
    </cfRule>
  </conditionalFormatting>
  <conditionalFormatting sqref="Y113">
    <cfRule type="cellIs" dxfId="2145" priority="236" operator="equal">
      <formula>"X"</formula>
    </cfRule>
  </conditionalFormatting>
  <conditionalFormatting sqref="Y133">
    <cfRule type="cellIs" dxfId="2144" priority="227" operator="equal">
      <formula>"X"</formula>
    </cfRule>
  </conditionalFormatting>
  <conditionalFormatting sqref="Y132">
    <cfRule type="cellIs" dxfId="2143" priority="228" operator="equal">
      <formula>"X"</formula>
    </cfRule>
  </conditionalFormatting>
  <conditionalFormatting sqref="Y120">
    <cfRule type="cellIs" dxfId="2142" priority="234" operator="equal">
      <formula>"X"</formula>
    </cfRule>
  </conditionalFormatting>
  <conditionalFormatting sqref="Y121">
    <cfRule type="cellIs" dxfId="2141" priority="233" operator="equal">
      <formula>"X"</formula>
    </cfRule>
  </conditionalFormatting>
  <conditionalFormatting sqref="Y122">
    <cfRule type="cellIs" dxfId="2140" priority="232" operator="equal">
      <formula>"X"</formula>
    </cfRule>
  </conditionalFormatting>
  <conditionalFormatting sqref="Y123">
    <cfRule type="cellIs" dxfId="2139" priority="231" operator="equal">
      <formula>"X"</formula>
    </cfRule>
  </conditionalFormatting>
  <conditionalFormatting sqref="Y131">
    <cfRule type="cellIs" dxfId="2138" priority="229" operator="equal">
      <formula>"X"</formula>
    </cfRule>
  </conditionalFormatting>
  <conditionalFormatting sqref="Y138">
    <cfRule type="cellIs" dxfId="2137" priority="226" operator="equal">
      <formula>"X"</formula>
    </cfRule>
  </conditionalFormatting>
  <conditionalFormatting sqref="Y139">
    <cfRule type="cellIs" dxfId="2136" priority="225" operator="equal">
      <formula>"X"</formula>
    </cfRule>
  </conditionalFormatting>
  <conditionalFormatting sqref="Y140">
    <cfRule type="cellIs" dxfId="2135" priority="224" operator="equal">
      <formula>"X"</formula>
    </cfRule>
  </conditionalFormatting>
  <conditionalFormatting sqref="Y146">
    <cfRule type="cellIs" dxfId="2134" priority="223" operator="equal">
      <formula>"X"</formula>
    </cfRule>
  </conditionalFormatting>
  <conditionalFormatting sqref="Y147">
    <cfRule type="cellIs" dxfId="2133" priority="222" operator="equal">
      <formula>"X"</formula>
    </cfRule>
  </conditionalFormatting>
  <conditionalFormatting sqref="Y149">
    <cfRule type="cellIs" dxfId="2132" priority="221" operator="equal">
      <formula>"X"</formula>
    </cfRule>
  </conditionalFormatting>
  <conditionalFormatting sqref="Y150">
    <cfRule type="cellIs" dxfId="2131" priority="220" operator="equal">
      <formula>"X"</formula>
    </cfRule>
  </conditionalFormatting>
  <conditionalFormatting sqref="Y91">
    <cfRule type="cellIs" dxfId="2130" priority="219" operator="equal">
      <formula>"X"</formula>
    </cfRule>
  </conditionalFormatting>
  <conditionalFormatting sqref="Y94">
    <cfRule type="cellIs" dxfId="2129" priority="218" operator="equal">
      <formula>"X"</formula>
    </cfRule>
  </conditionalFormatting>
  <conditionalFormatting sqref="Y125">
    <cfRule type="cellIs" dxfId="2128" priority="217" operator="equal">
      <formula>"X"</formula>
    </cfRule>
  </conditionalFormatting>
  <conditionalFormatting sqref="Y134">
    <cfRule type="cellIs" dxfId="2127" priority="216" operator="equal">
      <formula>"X"</formula>
    </cfRule>
  </conditionalFormatting>
  <conditionalFormatting sqref="Y7:AA7">
    <cfRule type="cellIs" dxfId="2126" priority="214" operator="equal">
      <formula>0</formula>
    </cfRule>
  </conditionalFormatting>
  <conditionalFormatting sqref="P107">
    <cfRule type="cellIs" dxfId="2125" priority="165" operator="equal">
      <formula>"X"</formula>
    </cfRule>
  </conditionalFormatting>
  <conditionalFormatting sqref="P85">
    <cfRule type="cellIs" dxfId="2124" priority="172" operator="equal">
      <formula>"X"</formula>
    </cfRule>
  </conditionalFormatting>
  <conditionalFormatting sqref="P139">
    <cfRule type="cellIs" dxfId="2123" priority="146" operator="equal">
      <formula>"X"</formula>
    </cfRule>
  </conditionalFormatting>
  <conditionalFormatting sqref="P150">
    <cfRule type="cellIs" dxfId="2122" priority="141" operator="equal">
      <formula>"X"</formula>
    </cfRule>
  </conditionalFormatting>
  <conditionalFormatting sqref="P94">
    <cfRule type="cellIs" dxfId="2121" priority="139" operator="equal">
      <formula>"X"</formula>
    </cfRule>
  </conditionalFormatting>
  <conditionalFormatting sqref="P114">
    <cfRule type="cellIs" dxfId="2120" priority="158" operator="equal">
      <formula>"X"</formula>
    </cfRule>
  </conditionalFormatting>
  <conditionalFormatting sqref="P38">
    <cfRule type="cellIs" dxfId="2119" priority="204" operator="equal">
      <formula>"X"</formula>
    </cfRule>
  </conditionalFormatting>
  <conditionalFormatting sqref="P56">
    <cfRule type="cellIs" dxfId="2118" priority="195" operator="equal">
      <formula>"X"</formula>
    </cfRule>
  </conditionalFormatting>
  <conditionalFormatting sqref="P35">
    <cfRule type="cellIs" dxfId="2117" priority="207" operator="equal">
      <formula>"X"</formula>
    </cfRule>
  </conditionalFormatting>
  <conditionalFormatting sqref="P29">
    <cfRule type="cellIs" dxfId="2116" priority="213" operator="equal">
      <formula>"X"</formula>
    </cfRule>
  </conditionalFormatting>
  <conditionalFormatting sqref="P30">
    <cfRule type="cellIs" dxfId="2115" priority="212" operator="equal">
      <formula>"X"</formula>
    </cfRule>
  </conditionalFormatting>
  <conditionalFormatting sqref="P31">
    <cfRule type="cellIs" dxfId="2114" priority="211" operator="equal">
      <formula>"X"</formula>
    </cfRule>
  </conditionalFormatting>
  <conditionalFormatting sqref="P32">
    <cfRule type="cellIs" dxfId="2113" priority="210" operator="equal">
      <formula>"X"</formula>
    </cfRule>
  </conditionalFormatting>
  <conditionalFormatting sqref="P33">
    <cfRule type="cellIs" dxfId="2112" priority="209" operator="equal">
      <formula>"X"</formula>
    </cfRule>
  </conditionalFormatting>
  <conditionalFormatting sqref="P34">
    <cfRule type="cellIs" dxfId="2111" priority="208" operator="equal">
      <formula>"X"</formula>
    </cfRule>
  </conditionalFormatting>
  <conditionalFormatting sqref="P36">
    <cfRule type="cellIs" dxfId="2110" priority="206" operator="equal">
      <formula>"X"</formula>
    </cfRule>
  </conditionalFormatting>
  <conditionalFormatting sqref="P37">
    <cfRule type="cellIs" dxfId="2109" priority="205" operator="equal">
      <formula>"X"</formula>
    </cfRule>
  </conditionalFormatting>
  <conditionalFormatting sqref="P39">
    <cfRule type="cellIs" dxfId="2108" priority="203" operator="equal">
      <formula>"X"</formula>
    </cfRule>
  </conditionalFormatting>
  <conditionalFormatting sqref="P45">
    <cfRule type="cellIs" dxfId="2107" priority="202" operator="equal">
      <formula>"X"</formula>
    </cfRule>
  </conditionalFormatting>
  <conditionalFormatting sqref="P46">
    <cfRule type="cellIs" dxfId="2106" priority="201" operator="equal">
      <formula>"X"</formula>
    </cfRule>
  </conditionalFormatting>
  <conditionalFormatting sqref="P47">
    <cfRule type="cellIs" dxfId="2105" priority="200" operator="equal">
      <formula>"X"</formula>
    </cfRule>
  </conditionalFormatting>
  <conditionalFormatting sqref="P48">
    <cfRule type="cellIs" dxfId="2104" priority="199" operator="equal">
      <formula>"X"</formula>
    </cfRule>
  </conditionalFormatting>
  <conditionalFormatting sqref="P49">
    <cfRule type="cellIs" dxfId="2103" priority="198" operator="equal">
      <formula>"X"</formula>
    </cfRule>
  </conditionalFormatting>
  <conditionalFormatting sqref="P50">
    <cfRule type="cellIs" dxfId="2102" priority="197" operator="equal">
      <formula>"X"</formula>
    </cfRule>
  </conditionalFormatting>
  <conditionalFormatting sqref="P53">
    <cfRule type="cellIs" dxfId="2101" priority="196" operator="equal">
      <formula>"X"</formula>
    </cfRule>
  </conditionalFormatting>
  <conditionalFormatting sqref="P57">
    <cfRule type="cellIs" dxfId="2100" priority="194" operator="equal">
      <formula>"X"</formula>
    </cfRule>
  </conditionalFormatting>
  <conditionalFormatting sqref="P63">
    <cfRule type="cellIs" dxfId="2099" priority="193" operator="equal">
      <formula>"X"</formula>
    </cfRule>
  </conditionalFormatting>
  <conditionalFormatting sqref="P64">
    <cfRule type="cellIs" dxfId="2098" priority="192" operator="equal">
      <formula>"X"</formula>
    </cfRule>
  </conditionalFormatting>
  <conditionalFormatting sqref="P65">
    <cfRule type="cellIs" dxfId="2097" priority="191" operator="equal">
      <formula>"X"</formula>
    </cfRule>
  </conditionalFormatting>
  <conditionalFormatting sqref="P66">
    <cfRule type="cellIs" dxfId="2096" priority="190" operator="equal">
      <formula>"X"</formula>
    </cfRule>
  </conditionalFormatting>
  <conditionalFormatting sqref="P67">
    <cfRule type="cellIs" dxfId="2095" priority="189" operator="equal">
      <formula>"X"</formula>
    </cfRule>
  </conditionalFormatting>
  <conditionalFormatting sqref="P69">
    <cfRule type="cellIs" dxfId="2094" priority="188" operator="equal">
      <formula>"X"</formula>
    </cfRule>
  </conditionalFormatting>
  <conditionalFormatting sqref="P70">
    <cfRule type="cellIs" dxfId="2093" priority="187" operator="equal">
      <formula>"X"</formula>
    </cfRule>
  </conditionalFormatting>
  <conditionalFormatting sqref="P68">
    <cfRule type="cellIs" dxfId="2092" priority="186" operator="equal">
      <formula>"X"</formula>
    </cfRule>
  </conditionalFormatting>
  <conditionalFormatting sqref="P71">
    <cfRule type="cellIs" dxfId="2091" priority="185" operator="equal">
      <formula>"X"</formula>
    </cfRule>
  </conditionalFormatting>
  <conditionalFormatting sqref="P72">
    <cfRule type="cellIs" dxfId="2090" priority="184" operator="equal">
      <formula>"X"</formula>
    </cfRule>
  </conditionalFormatting>
  <conditionalFormatting sqref="P73">
    <cfRule type="cellIs" dxfId="2089" priority="183" operator="equal">
      <formula>"X"</formula>
    </cfRule>
  </conditionalFormatting>
  <conditionalFormatting sqref="P74">
    <cfRule type="cellIs" dxfId="2088" priority="182" operator="equal">
      <formula>"X"</formula>
    </cfRule>
  </conditionalFormatting>
  <conditionalFormatting sqref="P75">
    <cfRule type="cellIs" dxfId="2087" priority="181" operator="equal">
      <formula>"X"</formula>
    </cfRule>
  </conditionalFormatting>
  <conditionalFormatting sqref="P81">
    <cfRule type="cellIs" dxfId="2086" priority="180" operator="equal">
      <formula>"X"</formula>
    </cfRule>
  </conditionalFormatting>
  <conditionalFormatting sqref="P82">
    <cfRule type="cellIs" dxfId="2085" priority="179" operator="equal">
      <formula>"X"</formula>
    </cfRule>
  </conditionalFormatting>
  <conditionalFormatting sqref="P83">
    <cfRule type="cellIs" dxfId="2084" priority="178" operator="equal">
      <formula>"X"</formula>
    </cfRule>
  </conditionalFormatting>
  <conditionalFormatting sqref="P84">
    <cfRule type="cellIs" dxfId="2083" priority="177" operator="equal">
      <formula>"X"</formula>
    </cfRule>
  </conditionalFormatting>
  <conditionalFormatting sqref="P86">
    <cfRule type="cellIs" dxfId="2082" priority="176" operator="equal">
      <formula>"X"</formula>
    </cfRule>
  </conditionalFormatting>
  <conditionalFormatting sqref="P90">
    <cfRule type="cellIs" dxfId="2081" priority="175" operator="equal">
      <formula>"X"</formula>
    </cfRule>
  </conditionalFormatting>
  <conditionalFormatting sqref="P97">
    <cfRule type="cellIs" dxfId="2080" priority="174" operator="equal">
      <formula>"X"</formula>
    </cfRule>
  </conditionalFormatting>
  <conditionalFormatting sqref="P98">
    <cfRule type="cellIs" dxfId="2079" priority="173" operator="equal">
      <formula>"X"</formula>
    </cfRule>
  </conditionalFormatting>
  <conditionalFormatting sqref="P87">
    <cfRule type="cellIs" dxfId="2078" priority="171" operator="equal">
      <formula>"X"</formula>
    </cfRule>
  </conditionalFormatting>
  <conditionalFormatting sqref="P88">
    <cfRule type="cellIs" dxfId="2077" priority="170" operator="equal">
      <formula>"X"</formula>
    </cfRule>
  </conditionalFormatting>
  <conditionalFormatting sqref="P89">
    <cfRule type="cellIs" dxfId="2076" priority="169" operator="equal">
      <formula>"X"</formula>
    </cfRule>
  </conditionalFormatting>
  <conditionalFormatting sqref="P104">
    <cfRule type="cellIs" dxfId="2075" priority="168" operator="equal">
      <formula>"X"</formula>
    </cfRule>
  </conditionalFormatting>
  <conditionalFormatting sqref="P105">
    <cfRule type="cellIs" dxfId="2074" priority="167" operator="equal">
      <formula>"X"</formula>
    </cfRule>
  </conditionalFormatting>
  <conditionalFormatting sqref="P106">
    <cfRule type="cellIs" dxfId="2073" priority="166" operator="equal">
      <formula>"X"</formula>
    </cfRule>
  </conditionalFormatting>
  <conditionalFormatting sqref="P108">
    <cfRule type="cellIs" dxfId="2072" priority="164" operator="equal">
      <formula>"X"</formula>
    </cfRule>
  </conditionalFormatting>
  <conditionalFormatting sqref="P109">
    <cfRule type="cellIs" dxfId="2071" priority="163" operator="equal">
      <formula>"X"</formula>
    </cfRule>
  </conditionalFormatting>
  <conditionalFormatting sqref="P110">
    <cfRule type="cellIs" dxfId="2070" priority="162" operator="equal">
      <formula>"X"</formula>
    </cfRule>
  </conditionalFormatting>
  <conditionalFormatting sqref="P111">
    <cfRule type="cellIs" dxfId="2069" priority="161" operator="equal">
      <formula>"X"</formula>
    </cfRule>
  </conditionalFormatting>
  <conditionalFormatting sqref="P112">
    <cfRule type="cellIs" dxfId="2068" priority="160" operator="equal">
      <formula>"X"</formula>
    </cfRule>
  </conditionalFormatting>
  <conditionalFormatting sqref="P113">
    <cfRule type="cellIs" dxfId="2067" priority="159" operator="equal">
      <formula>"X"</formula>
    </cfRule>
  </conditionalFormatting>
  <conditionalFormatting sqref="P133">
    <cfRule type="cellIs" dxfId="2066" priority="150" operator="equal">
      <formula>"X"</formula>
    </cfRule>
  </conditionalFormatting>
  <conditionalFormatting sqref="P132">
    <cfRule type="cellIs" dxfId="2065" priority="151" operator="equal">
      <formula>"X"</formula>
    </cfRule>
  </conditionalFormatting>
  <conditionalFormatting sqref="P131">
    <cfRule type="cellIs" dxfId="2064" priority="152" operator="equal">
      <formula>"X"</formula>
    </cfRule>
  </conditionalFormatting>
  <conditionalFormatting sqref="P120">
    <cfRule type="cellIs" dxfId="2063" priority="157" operator="equal">
      <formula>"X"</formula>
    </cfRule>
  </conditionalFormatting>
  <conditionalFormatting sqref="P121">
    <cfRule type="cellIs" dxfId="2062" priority="156" operator="equal">
      <formula>"X"</formula>
    </cfRule>
  </conditionalFormatting>
  <conditionalFormatting sqref="P122">
    <cfRule type="cellIs" dxfId="2061" priority="155" operator="equal">
      <formula>"X"</formula>
    </cfRule>
  </conditionalFormatting>
  <conditionalFormatting sqref="P123">
    <cfRule type="cellIs" dxfId="2060" priority="154" operator="equal">
      <formula>"X"</formula>
    </cfRule>
  </conditionalFormatting>
  <conditionalFormatting sqref="P124">
    <cfRule type="cellIs" dxfId="2059" priority="153" operator="equal">
      <formula>"X"</formula>
    </cfRule>
  </conditionalFormatting>
  <conditionalFormatting sqref="P134">
    <cfRule type="cellIs" dxfId="2058" priority="149" operator="equal">
      <formula>"X"</formula>
    </cfRule>
  </conditionalFormatting>
  <conditionalFormatting sqref="P136">
    <cfRule type="cellIs" dxfId="2057" priority="148" operator="equal">
      <formula>"X"</formula>
    </cfRule>
  </conditionalFormatting>
  <conditionalFormatting sqref="P138">
    <cfRule type="cellIs" dxfId="2056" priority="147" operator="equal">
      <formula>"X"</formula>
    </cfRule>
  </conditionalFormatting>
  <conditionalFormatting sqref="P140">
    <cfRule type="cellIs" dxfId="2055" priority="145" operator="equal">
      <formula>"X"</formula>
    </cfRule>
  </conditionalFormatting>
  <conditionalFormatting sqref="P146">
    <cfRule type="cellIs" dxfId="2054" priority="144" operator="equal">
      <formula>"X"</formula>
    </cfRule>
  </conditionalFormatting>
  <conditionalFormatting sqref="P147">
    <cfRule type="cellIs" dxfId="2053" priority="143" operator="equal">
      <formula>"X"</formula>
    </cfRule>
  </conditionalFormatting>
  <conditionalFormatting sqref="P148">
    <cfRule type="cellIs" dxfId="2052" priority="142" operator="equal">
      <formula>"X"</formula>
    </cfRule>
  </conditionalFormatting>
  <conditionalFormatting sqref="P91">
    <cfRule type="cellIs" dxfId="2051" priority="140" operator="equal">
      <formula>"X"</formula>
    </cfRule>
  </conditionalFormatting>
  <conditionalFormatting sqref="P125">
    <cfRule type="cellIs" dxfId="2050" priority="138" operator="equal">
      <formula>"X"</formula>
    </cfRule>
  </conditionalFormatting>
  <conditionalFormatting sqref="P7:R7">
    <cfRule type="cellIs" dxfId="2049" priority="137" operator="equal">
      <formula>0</formula>
    </cfRule>
  </conditionalFormatting>
  <conditionalFormatting sqref="J53">
    <cfRule type="cellIs" dxfId="2048" priority="120" operator="equal">
      <formula>"X"</formula>
    </cfRule>
  </conditionalFormatting>
  <conditionalFormatting sqref="J56">
    <cfRule type="cellIs" dxfId="2047" priority="119" operator="equal">
      <formula>"X"</formula>
    </cfRule>
  </conditionalFormatting>
  <conditionalFormatting sqref="J35">
    <cfRule type="cellIs" dxfId="2046" priority="130" operator="equal">
      <formula>"X"</formula>
    </cfRule>
  </conditionalFormatting>
  <conditionalFormatting sqref="J29">
    <cfRule type="cellIs" dxfId="2045" priority="136" operator="equal">
      <formula>"X"</formula>
    </cfRule>
  </conditionalFormatting>
  <conditionalFormatting sqref="J30">
    <cfRule type="cellIs" dxfId="2044" priority="135" operator="equal">
      <formula>"X"</formula>
    </cfRule>
  </conditionalFormatting>
  <conditionalFormatting sqref="J31">
    <cfRule type="cellIs" dxfId="2043" priority="134" operator="equal">
      <formula>"X"</formula>
    </cfRule>
  </conditionalFormatting>
  <conditionalFormatting sqref="J32">
    <cfRule type="cellIs" dxfId="2042" priority="133" operator="equal">
      <formula>"X"</formula>
    </cfRule>
  </conditionalFormatting>
  <conditionalFormatting sqref="J33">
    <cfRule type="cellIs" dxfId="2041" priority="132" operator="equal">
      <formula>"X"</formula>
    </cfRule>
  </conditionalFormatting>
  <conditionalFormatting sqref="J34">
    <cfRule type="cellIs" dxfId="2040" priority="131" operator="equal">
      <formula>"X"</formula>
    </cfRule>
  </conditionalFormatting>
  <conditionalFormatting sqref="J36">
    <cfRule type="cellIs" dxfId="2039" priority="129" operator="equal">
      <formula>"X"</formula>
    </cfRule>
  </conditionalFormatting>
  <conditionalFormatting sqref="J37">
    <cfRule type="cellIs" dxfId="2038" priority="128" operator="equal">
      <formula>"X"</formula>
    </cfRule>
  </conditionalFormatting>
  <conditionalFormatting sqref="J38">
    <cfRule type="cellIs" dxfId="2037" priority="127" operator="equal">
      <formula>"X"</formula>
    </cfRule>
  </conditionalFormatting>
  <conditionalFormatting sqref="J39">
    <cfRule type="cellIs" dxfId="2036" priority="126" operator="equal">
      <formula>"X"</formula>
    </cfRule>
  </conditionalFormatting>
  <conditionalFormatting sqref="J45">
    <cfRule type="cellIs" dxfId="2035" priority="125" operator="equal">
      <formula>"X"</formula>
    </cfRule>
  </conditionalFormatting>
  <conditionalFormatting sqref="J46">
    <cfRule type="cellIs" dxfId="2034" priority="124" operator="equal">
      <formula>"X"</formula>
    </cfRule>
  </conditionalFormatting>
  <conditionalFormatting sqref="J47">
    <cfRule type="cellIs" dxfId="2033" priority="123" operator="equal">
      <formula>"X"</formula>
    </cfRule>
  </conditionalFormatting>
  <conditionalFormatting sqref="J48">
    <cfRule type="cellIs" dxfId="2032" priority="122" operator="equal">
      <formula>"X"</formula>
    </cfRule>
  </conditionalFormatting>
  <conditionalFormatting sqref="J49">
    <cfRule type="cellIs" dxfId="2031" priority="121" operator="equal">
      <formula>"X"</formula>
    </cfRule>
  </conditionalFormatting>
  <conditionalFormatting sqref="J57">
    <cfRule type="cellIs" dxfId="2030" priority="118" operator="equal">
      <formula>"X"</formula>
    </cfRule>
  </conditionalFormatting>
  <conditionalFormatting sqref="J63">
    <cfRule type="cellIs" dxfId="2029" priority="117" operator="equal">
      <formula>"X"</formula>
    </cfRule>
  </conditionalFormatting>
  <conditionalFormatting sqref="J64">
    <cfRule type="cellIs" dxfId="2028" priority="116" operator="equal">
      <formula>"X"</formula>
    </cfRule>
  </conditionalFormatting>
  <conditionalFormatting sqref="J65">
    <cfRule type="cellIs" dxfId="2027" priority="115" operator="equal">
      <formula>"X"</formula>
    </cfRule>
  </conditionalFormatting>
  <conditionalFormatting sqref="J66">
    <cfRule type="cellIs" dxfId="2026" priority="114" operator="equal">
      <formula>"X"</formula>
    </cfRule>
  </conditionalFormatting>
  <conditionalFormatting sqref="J67">
    <cfRule type="cellIs" dxfId="2025" priority="113" operator="equal">
      <formula>"X"</formula>
    </cfRule>
  </conditionalFormatting>
  <conditionalFormatting sqref="J69">
    <cfRule type="cellIs" dxfId="2024" priority="112" operator="equal">
      <formula>"X"</formula>
    </cfRule>
  </conditionalFormatting>
  <conditionalFormatting sqref="J70">
    <cfRule type="cellIs" dxfId="2023" priority="111" operator="equal">
      <formula>"X"</formula>
    </cfRule>
  </conditionalFormatting>
  <conditionalFormatting sqref="J68">
    <cfRule type="cellIs" dxfId="2022" priority="110" operator="equal">
      <formula>"X"</formula>
    </cfRule>
  </conditionalFormatting>
  <conditionalFormatting sqref="J71">
    <cfRule type="cellIs" dxfId="2021" priority="109" operator="equal">
      <formula>"X"</formula>
    </cfRule>
  </conditionalFormatting>
  <conditionalFormatting sqref="J72">
    <cfRule type="cellIs" dxfId="2020" priority="108" operator="equal">
      <formula>"X"</formula>
    </cfRule>
  </conditionalFormatting>
  <conditionalFormatting sqref="J73">
    <cfRule type="cellIs" dxfId="2019" priority="107" operator="equal">
      <formula>"X"</formula>
    </cfRule>
  </conditionalFormatting>
  <conditionalFormatting sqref="J74">
    <cfRule type="cellIs" dxfId="2018" priority="106" operator="equal">
      <formula>"X"</formula>
    </cfRule>
  </conditionalFormatting>
  <conditionalFormatting sqref="J75">
    <cfRule type="cellIs" dxfId="2017" priority="105" operator="equal">
      <formula>"X"</formula>
    </cfRule>
  </conditionalFormatting>
  <conditionalFormatting sqref="J84">
    <cfRule type="cellIs" dxfId="2016" priority="104" operator="equal">
      <formula>"X"</formula>
    </cfRule>
  </conditionalFormatting>
  <conditionalFormatting sqref="J86">
    <cfRule type="cellIs" dxfId="2015" priority="103" operator="equal">
      <formula>"X"</formula>
    </cfRule>
  </conditionalFormatting>
  <conditionalFormatting sqref="J90">
    <cfRule type="cellIs" dxfId="2014" priority="102" operator="equal">
      <formula>"X"</formula>
    </cfRule>
  </conditionalFormatting>
  <conditionalFormatting sqref="J97">
    <cfRule type="cellIs" dxfId="2013" priority="101" operator="equal">
      <formula>"X"</formula>
    </cfRule>
  </conditionalFormatting>
  <conditionalFormatting sqref="J98">
    <cfRule type="cellIs" dxfId="2012" priority="100" operator="equal">
      <formula>"X"</formula>
    </cfRule>
  </conditionalFormatting>
  <conditionalFormatting sqref="J85">
    <cfRule type="cellIs" dxfId="2011" priority="99" operator="equal">
      <formula>"X"</formula>
    </cfRule>
  </conditionalFormatting>
  <conditionalFormatting sqref="J87">
    <cfRule type="cellIs" dxfId="2010" priority="98" operator="equal">
      <formula>"X"</formula>
    </cfRule>
  </conditionalFormatting>
  <conditionalFormatting sqref="J88">
    <cfRule type="cellIs" dxfId="2009" priority="97" operator="equal">
      <formula>"X"</formula>
    </cfRule>
  </conditionalFormatting>
  <conditionalFormatting sqref="J89">
    <cfRule type="cellIs" dxfId="2008" priority="96" operator="equal">
      <formula>"X"</formula>
    </cfRule>
  </conditionalFormatting>
  <conditionalFormatting sqref="M13">
    <cfRule type="cellIs" dxfId="2007" priority="85" operator="equal">
      <formula>"X"</formula>
    </cfRule>
  </conditionalFormatting>
  <conditionalFormatting sqref="M11">
    <cfRule type="cellIs" dxfId="2006" priority="91" operator="equal">
      <formula>"X"</formula>
    </cfRule>
  </conditionalFormatting>
  <conditionalFormatting sqref="S11">
    <cfRule type="cellIs" dxfId="2005" priority="90" operator="equal">
      <formula>"X"</formula>
    </cfRule>
  </conditionalFormatting>
  <conditionalFormatting sqref="V11">
    <cfRule type="cellIs" dxfId="2004" priority="89" operator="equal">
      <formula>"X"</formula>
    </cfRule>
  </conditionalFormatting>
  <conditionalFormatting sqref="M12">
    <cfRule type="cellIs" dxfId="2003" priority="88" operator="equal">
      <formula>"X"</formula>
    </cfRule>
  </conditionalFormatting>
  <conditionalFormatting sqref="S12">
    <cfRule type="cellIs" dxfId="2002" priority="87" operator="equal">
      <formula>"X"</formula>
    </cfRule>
  </conditionalFormatting>
  <conditionalFormatting sqref="V12">
    <cfRule type="cellIs" dxfId="2001" priority="86" operator="equal">
      <formula>"X"</formula>
    </cfRule>
  </conditionalFormatting>
  <conditionalFormatting sqref="S13">
    <cfRule type="cellIs" dxfId="2000" priority="84" operator="equal">
      <formula>"X"</formula>
    </cfRule>
  </conditionalFormatting>
  <conditionalFormatting sqref="J50">
    <cfRule type="cellIs" dxfId="1999" priority="95" operator="equal">
      <formula>"X"</formula>
    </cfRule>
  </conditionalFormatting>
  <conditionalFormatting sqref="J94">
    <cfRule type="cellIs" dxfId="1998" priority="94" operator="equal">
      <formula>"X"</formula>
    </cfRule>
  </conditionalFormatting>
  <conditionalFormatting sqref="J91">
    <cfRule type="cellIs" dxfId="1997" priority="93" operator="equal">
      <formula>"X"</formula>
    </cfRule>
  </conditionalFormatting>
  <conditionalFormatting sqref="J11">
    <cfRule type="cellIs" dxfId="1996" priority="76" operator="equal">
      <formula>"X"</formula>
    </cfRule>
  </conditionalFormatting>
  <conditionalFormatting sqref="J7:L7">
    <cfRule type="cellIs" dxfId="1995" priority="92" operator="equal">
      <formula>0</formula>
    </cfRule>
  </conditionalFormatting>
  <conditionalFormatting sqref="V13">
    <cfRule type="cellIs" dxfId="1994" priority="83" operator="equal">
      <formula>"X"</formula>
    </cfRule>
  </conditionalFormatting>
  <conditionalFormatting sqref="Y11">
    <cfRule type="cellIs" dxfId="1993" priority="82" operator="equal">
      <formula>"X"</formula>
    </cfRule>
  </conditionalFormatting>
  <conditionalFormatting sqref="Y12">
    <cfRule type="cellIs" dxfId="1992" priority="81" operator="equal">
      <formula>"X"</formula>
    </cfRule>
  </conditionalFormatting>
  <conditionalFormatting sqref="Y13">
    <cfRule type="cellIs" dxfId="1991" priority="80" operator="equal">
      <formula>"X"</formula>
    </cfRule>
  </conditionalFormatting>
  <conditionalFormatting sqref="P11">
    <cfRule type="cellIs" dxfId="1990" priority="79" operator="equal">
      <formula>"X"</formula>
    </cfRule>
  </conditionalFormatting>
  <conditionalFormatting sqref="P12">
    <cfRule type="cellIs" dxfId="1989" priority="78" operator="equal">
      <formula>"X"</formula>
    </cfRule>
  </conditionalFormatting>
  <conditionalFormatting sqref="P13">
    <cfRule type="cellIs" dxfId="1988" priority="77" operator="equal">
      <formula>"X"</formula>
    </cfRule>
  </conditionalFormatting>
  <conditionalFormatting sqref="J12">
    <cfRule type="cellIs" dxfId="1987" priority="75" operator="equal">
      <formula>"X"</formula>
    </cfRule>
  </conditionalFormatting>
  <conditionalFormatting sqref="J13">
    <cfRule type="cellIs" dxfId="1986" priority="74" operator="equal">
      <formula>"X"</formula>
    </cfRule>
  </conditionalFormatting>
  <conditionalFormatting sqref="M15">
    <cfRule type="cellIs" dxfId="1985" priority="73" operator="equal">
      <formula>"X"</formula>
    </cfRule>
  </conditionalFormatting>
  <conditionalFormatting sqref="S15">
    <cfRule type="cellIs" dxfId="1984" priority="72" operator="equal">
      <formula>"X"</formula>
    </cfRule>
  </conditionalFormatting>
  <conditionalFormatting sqref="V15">
    <cfRule type="cellIs" dxfId="1983" priority="71" operator="equal">
      <formula>"X"</formula>
    </cfRule>
  </conditionalFormatting>
  <conditionalFormatting sqref="Y15">
    <cfRule type="cellIs" dxfId="1982" priority="70" operator="equal">
      <formula>"X"</formula>
    </cfRule>
  </conditionalFormatting>
  <conditionalFormatting sqref="P15">
    <cfRule type="cellIs" dxfId="1981" priority="69" operator="equal">
      <formula>"X"</formula>
    </cfRule>
  </conditionalFormatting>
  <conditionalFormatting sqref="J15">
    <cfRule type="cellIs" dxfId="1980" priority="68" operator="equal">
      <formula>"X"</formula>
    </cfRule>
  </conditionalFormatting>
  <conditionalFormatting sqref="M16">
    <cfRule type="cellIs" dxfId="1979" priority="67" operator="equal">
      <formula>"X"</formula>
    </cfRule>
  </conditionalFormatting>
  <conditionalFormatting sqref="S16">
    <cfRule type="cellIs" dxfId="1978" priority="66" operator="equal">
      <formula>"X"</formula>
    </cfRule>
  </conditionalFormatting>
  <conditionalFormatting sqref="V16">
    <cfRule type="cellIs" dxfId="1977" priority="65" operator="equal">
      <formula>"X"</formula>
    </cfRule>
  </conditionalFormatting>
  <conditionalFormatting sqref="Y16">
    <cfRule type="cellIs" dxfId="1976" priority="64" operator="equal">
      <formula>"X"</formula>
    </cfRule>
  </conditionalFormatting>
  <conditionalFormatting sqref="P16">
    <cfRule type="cellIs" dxfId="1975" priority="63" operator="equal">
      <formula>"X"</formula>
    </cfRule>
  </conditionalFormatting>
  <conditionalFormatting sqref="J16">
    <cfRule type="cellIs" dxfId="1974" priority="62" operator="equal">
      <formula>"X"</formula>
    </cfRule>
  </conditionalFormatting>
  <conditionalFormatting sqref="M17">
    <cfRule type="cellIs" dxfId="1973" priority="61" operator="equal">
      <formula>"X"</formula>
    </cfRule>
  </conditionalFormatting>
  <conditionalFormatting sqref="S17">
    <cfRule type="cellIs" dxfId="1972" priority="60" operator="equal">
      <formula>"X"</formula>
    </cfRule>
  </conditionalFormatting>
  <conditionalFormatting sqref="V17">
    <cfRule type="cellIs" dxfId="1971" priority="59" operator="equal">
      <formula>"X"</formula>
    </cfRule>
  </conditionalFormatting>
  <conditionalFormatting sqref="Y17">
    <cfRule type="cellIs" dxfId="1970" priority="58" operator="equal">
      <formula>"X"</formula>
    </cfRule>
  </conditionalFormatting>
  <conditionalFormatting sqref="P17">
    <cfRule type="cellIs" dxfId="1969" priority="57" operator="equal">
      <formula>"X"</formula>
    </cfRule>
  </conditionalFormatting>
  <conditionalFormatting sqref="J17">
    <cfRule type="cellIs" dxfId="1968" priority="56" operator="equal">
      <formula>"X"</formula>
    </cfRule>
  </conditionalFormatting>
  <conditionalFormatting sqref="G19">
    <cfRule type="cellIs" dxfId="1967" priority="55" operator="equal">
      <formula>"X"</formula>
    </cfRule>
  </conditionalFormatting>
  <conditionalFormatting sqref="F19">
    <cfRule type="containsText" dxfId="1966" priority="54" stopIfTrue="1" operator="containsText" text="X">
      <formula>NOT(ISERROR(SEARCH("X",F19)))</formula>
    </cfRule>
  </conditionalFormatting>
  <conditionalFormatting sqref="M19">
    <cfRule type="cellIs" dxfId="1965" priority="53" operator="equal">
      <formula>"X"</formula>
    </cfRule>
  </conditionalFormatting>
  <conditionalFormatting sqref="S19">
    <cfRule type="cellIs" dxfId="1964" priority="52" operator="equal">
      <formula>"X"</formula>
    </cfRule>
  </conditionalFormatting>
  <conditionalFormatting sqref="V19">
    <cfRule type="cellIs" dxfId="1963" priority="51" operator="equal">
      <formula>"X"</formula>
    </cfRule>
  </conditionalFormatting>
  <conditionalFormatting sqref="Y19">
    <cfRule type="cellIs" dxfId="1962" priority="50" operator="equal">
      <formula>"X"</formula>
    </cfRule>
  </conditionalFormatting>
  <conditionalFormatting sqref="P19">
    <cfRule type="cellIs" dxfId="1961" priority="49" operator="equal">
      <formula>"X"</formula>
    </cfRule>
  </conditionalFormatting>
  <conditionalFormatting sqref="J19">
    <cfRule type="cellIs" dxfId="1960" priority="48" operator="equal">
      <formula>"X"</formula>
    </cfRule>
  </conditionalFormatting>
  <conditionalFormatting sqref="G20">
    <cfRule type="cellIs" dxfId="1959" priority="47" operator="equal">
      <formula>"X"</formula>
    </cfRule>
  </conditionalFormatting>
  <conditionalFormatting sqref="F20">
    <cfRule type="containsText" dxfId="1958" priority="46" stopIfTrue="1" operator="containsText" text="X">
      <formula>NOT(ISERROR(SEARCH("X",F20)))</formula>
    </cfRule>
  </conditionalFormatting>
  <conditionalFormatting sqref="M20">
    <cfRule type="cellIs" dxfId="1957" priority="45" operator="equal">
      <formula>"X"</formula>
    </cfRule>
  </conditionalFormatting>
  <conditionalFormatting sqref="S20">
    <cfRule type="cellIs" dxfId="1956" priority="44" operator="equal">
      <formula>"X"</formula>
    </cfRule>
  </conditionalFormatting>
  <conditionalFormatting sqref="V20">
    <cfRule type="cellIs" dxfId="1955" priority="43" operator="equal">
      <formula>"X"</formula>
    </cfRule>
  </conditionalFormatting>
  <conditionalFormatting sqref="Y20">
    <cfRule type="cellIs" dxfId="1954" priority="42" operator="equal">
      <formula>"X"</formula>
    </cfRule>
  </conditionalFormatting>
  <conditionalFormatting sqref="P20">
    <cfRule type="cellIs" dxfId="1953" priority="41" operator="equal">
      <formula>"X"</formula>
    </cfRule>
  </conditionalFormatting>
  <conditionalFormatting sqref="J20">
    <cfRule type="cellIs" dxfId="1952" priority="40" operator="equal">
      <formula>"X"</formula>
    </cfRule>
  </conditionalFormatting>
  <conditionalFormatting sqref="G21">
    <cfRule type="cellIs" dxfId="1951" priority="39" operator="equal">
      <formula>"X"</formula>
    </cfRule>
  </conditionalFormatting>
  <conditionalFormatting sqref="F21">
    <cfRule type="containsText" dxfId="1950" priority="38" stopIfTrue="1" operator="containsText" text="X">
      <formula>NOT(ISERROR(SEARCH("X",F21)))</formula>
    </cfRule>
  </conditionalFormatting>
  <conditionalFormatting sqref="M21">
    <cfRule type="cellIs" dxfId="1949" priority="37" operator="equal">
      <formula>"X"</formula>
    </cfRule>
  </conditionalFormatting>
  <conditionalFormatting sqref="S21">
    <cfRule type="cellIs" dxfId="1948" priority="36" operator="equal">
      <formula>"X"</formula>
    </cfRule>
  </conditionalFormatting>
  <conditionalFormatting sqref="V21">
    <cfRule type="cellIs" dxfId="1947" priority="35" operator="equal">
      <formula>"X"</formula>
    </cfRule>
  </conditionalFormatting>
  <conditionalFormatting sqref="Y21">
    <cfRule type="cellIs" dxfId="1946" priority="34" operator="equal">
      <formula>"X"</formula>
    </cfRule>
  </conditionalFormatting>
  <conditionalFormatting sqref="P21">
    <cfRule type="cellIs" dxfId="1945" priority="33" operator="equal">
      <formula>"X"</formula>
    </cfRule>
  </conditionalFormatting>
  <conditionalFormatting sqref="J21">
    <cfRule type="cellIs" dxfId="1944" priority="32" operator="equal">
      <formula>"X"</formula>
    </cfRule>
  </conditionalFormatting>
  <conditionalFormatting sqref="J104">
    <cfRule type="cellIs" dxfId="1943" priority="31" operator="equal">
      <formula>"X"</formula>
    </cfRule>
  </conditionalFormatting>
  <conditionalFormatting sqref="J105">
    <cfRule type="cellIs" dxfId="1942" priority="30" operator="equal">
      <formula>"X"</formula>
    </cfRule>
  </conditionalFormatting>
  <conditionalFormatting sqref="J114">
    <cfRule type="cellIs" dxfId="1941" priority="21" operator="equal">
      <formula>"X"</formula>
    </cfRule>
  </conditionalFormatting>
  <conditionalFormatting sqref="J106">
    <cfRule type="cellIs" dxfId="1940" priority="29" operator="equal">
      <formula>"X"</formula>
    </cfRule>
  </conditionalFormatting>
  <conditionalFormatting sqref="J107">
    <cfRule type="cellIs" dxfId="1939" priority="28" operator="equal">
      <formula>"X"</formula>
    </cfRule>
  </conditionalFormatting>
  <conditionalFormatting sqref="J108">
    <cfRule type="cellIs" dxfId="1938" priority="27" operator="equal">
      <formula>"X"</formula>
    </cfRule>
  </conditionalFormatting>
  <conditionalFormatting sqref="J109">
    <cfRule type="cellIs" dxfId="1937" priority="26" operator="equal">
      <formula>"X"</formula>
    </cfRule>
  </conditionalFormatting>
  <conditionalFormatting sqref="J110">
    <cfRule type="cellIs" dxfId="1936" priority="25" operator="equal">
      <formula>"X"</formula>
    </cfRule>
  </conditionalFormatting>
  <conditionalFormatting sqref="J111">
    <cfRule type="cellIs" dxfId="1935" priority="24" operator="equal">
      <formula>"X"</formula>
    </cfRule>
  </conditionalFormatting>
  <conditionalFormatting sqref="J112">
    <cfRule type="cellIs" dxfId="1934" priority="23" operator="equal">
      <formula>"X"</formula>
    </cfRule>
  </conditionalFormatting>
  <conditionalFormatting sqref="J113">
    <cfRule type="cellIs" dxfId="1933" priority="22" operator="equal">
      <formula>"X"</formula>
    </cfRule>
  </conditionalFormatting>
  <conditionalFormatting sqref="J133">
    <cfRule type="cellIs" dxfId="1932" priority="13" operator="equal">
      <formula>"X"</formula>
    </cfRule>
  </conditionalFormatting>
  <conditionalFormatting sqref="J132">
    <cfRule type="cellIs" dxfId="1931" priority="14" operator="equal">
      <formula>"X"</formula>
    </cfRule>
  </conditionalFormatting>
  <conditionalFormatting sqref="J131">
    <cfRule type="cellIs" dxfId="1930" priority="15" operator="equal">
      <formula>"X"</formula>
    </cfRule>
  </conditionalFormatting>
  <conditionalFormatting sqref="J120">
    <cfRule type="cellIs" dxfId="1929" priority="20" operator="equal">
      <formula>"X"</formula>
    </cfRule>
  </conditionalFormatting>
  <conditionalFormatting sqref="J121">
    <cfRule type="cellIs" dxfId="1928" priority="19" operator="equal">
      <formula>"X"</formula>
    </cfRule>
  </conditionalFormatting>
  <conditionalFormatting sqref="J122">
    <cfRule type="cellIs" dxfId="1927" priority="18" operator="equal">
      <formula>"X"</formula>
    </cfRule>
  </conditionalFormatting>
  <conditionalFormatting sqref="J123">
    <cfRule type="cellIs" dxfId="1926" priority="17" operator="equal">
      <formula>"X"</formula>
    </cfRule>
  </conditionalFormatting>
  <conditionalFormatting sqref="J124">
    <cfRule type="cellIs" dxfId="1925" priority="16" operator="equal">
      <formula>"X"</formula>
    </cfRule>
  </conditionalFormatting>
  <conditionalFormatting sqref="J134">
    <cfRule type="cellIs" dxfId="1924" priority="12" operator="equal">
      <formula>"X"</formula>
    </cfRule>
  </conditionalFormatting>
  <conditionalFormatting sqref="J136">
    <cfRule type="cellIs" dxfId="1923" priority="11" operator="equal">
      <formula>"X"</formula>
    </cfRule>
  </conditionalFormatting>
  <conditionalFormatting sqref="J138">
    <cfRule type="cellIs" dxfId="1922" priority="10" operator="equal">
      <formula>"X"</formula>
    </cfRule>
  </conditionalFormatting>
  <conditionalFormatting sqref="J139">
    <cfRule type="cellIs" dxfId="1921" priority="9" operator="equal">
      <formula>"X"</formula>
    </cfRule>
  </conditionalFormatting>
  <conditionalFormatting sqref="J125">
    <cfRule type="cellIs" dxfId="1920" priority="8" operator="equal">
      <formula>"X"</formula>
    </cfRule>
  </conditionalFormatting>
  <conditionalFormatting sqref="J140">
    <cfRule type="cellIs" dxfId="1919" priority="7" operator="equal">
      <formula>"X"</formula>
    </cfRule>
  </conditionalFormatting>
  <conditionalFormatting sqref="J146">
    <cfRule type="cellIs" dxfId="1918" priority="6" operator="equal">
      <formula>"X"</formula>
    </cfRule>
  </conditionalFormatting>
  <conditionalFormatting sqref="J147">
    <cfRule type="cellIs" dxfId="1917" priority="5" operator="equal">
      <formula>"X"</formula>
    </cfRule>
  </conditionalFormatting>
  <conditionalFormatting sqref="L150">
    <cfRule type="expression" dxfId="1916" priority="2">
      <formula>AND($F150="X",J$4&lt;&gt;0)</formula>
    </cfRule>
    <cfRule type="expression" dxfId="1915" priority="3">
      <formula>AND(K150&lt;&gt;0,J$4&lt;&gt;0)</formula>
    </cfRule>
    <cfRule type="expression" dxfId="1914" priority="4">
      <formula>OR(K150=0,J$4=0)</formula>
    </cfRule>
  </conditionalFormatting>
  <conditionalFormatting sqref="J150">
    <cfRule type="cellIs" dxfId="1913" priority="1" operator="equal">
      <formula>"X"</formula>
    </cfRule>
  </conditionalFormatting>
  <pageMargins left="0.31496062992125984" right="0.19685039370078741" top="0.59055118110236227" bottom="0.39370078740157483" header="0.31496062992125984" footer="0.31496062992125984"/>
  <pageSetup paperSize="9" scale="49" fitToHeight="0" orientation="portrait" horizontalDpi="1200" verticalDpi="1200" r:id="rId1"/>
  <headerFooter alignWithMargins="0">
    <oddFooter>&amp;L&amp;"-,Normale"Foglio di calcolo redatto dalla Commissione GdL OICE Ecosismabonus</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promptTitle="Edilizia" xr:uid="{00000000-0002-0000-0300-000000000000}">
          <x14:formula1>
            <xm:f>'Tabella-Z1'!$K$5:$K$26</xm:f>
          </x14:formula1>
          <xm:sqref>G6:L6</xm:sqref>
        </x14:dataValidation>
        <x14:dataValidation type="list" allowBlank="1" showInputMessage="1" showErrorMessage="1" promptTitle="Strutture" xr:uid="{00000000-0002-0000-0300-000001000000}">
          <x14:formula1>
            <xm:f>'Tabella-Z1'!$K$27:$K$32</xm:f>
          </x14:formula1>
          <xm:sqref>M6:R6</xm:sqref>
        </x14:dataValidation>
        <x14:dataValidation type="list" allowBlank="1" showInputMessage="1" showErrorMessage="1" promptTitle="Impianti" xr:uid="{00000000-0002-0000-0300-000002000000}">
          <x14:formula1>
            <xm:f>'Tabella-Z1'!$K$33:$K$45</xm:f>
          </x14:formula1>
          <xm:sqref>S6:AA6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B234"/>
  <sheetViews>
    <sheetView showGridLines="0" zoomScale="85" zoomScaleNormal="85" zoomScaleSheetLayoutView="85" zoomScalePageLayoutView="70" workbookViewId="0">
      <selection activeCell="F13" sqref="F13"/>
    </sheetView>
  </sheetViews>
  <sheetFormatPr defaultColWidth="9.109375" defaultRowHeight="13.8" outlineLevelRow="1" x14ac:dyDescent="0.3"/>
  <cols>
    <col min="1" max="1" width="3.33203125" style="165" customWidth="1"/>
    <col min="2" max="2" width="7.6640625" style="165" customWidth="1"/>
    <col min="3" max="3" width="31.109375" style="165" customWidth="1"/>
    <col min="4" max="4" width="20.5546875" style="165" customWidth="1"/>
    <col min="5" max="5" width="12.6640625" style="165" customWidth="1"/>
    <col min="6" max="6" width="6.33203125" style="129" customWidth="1"/>
    <col min="7" max="7" width="6.33203125" style="165" hidden="1" customWidth="1"/>
    <col min="8" max="9" width="8.6640625" style="165" customWidth="1"/>
    <col min="10" max="10" width="6.33203125" style="165" hidden="1" customWidth="1"/>
    <col min="11" max="12" width="8.88671875" style="165" customWidth="1"/>
    <col min="13" max="13" width="6.33203125" style="165" hidden="1" customWidth="1"/>
    <col min="14" max="15" width="8.88671875" style="165" customWidth="1"/>
    <col min="16" max="16" width="6.33203125" style="165" hidden="1" customWidth="1"/>
    <col min="17" max="18" width="8.88671875" style="165" customWidth="1"/>
    <col min="19" max="19" width="6.33203125" style="165" hidden="1" customWidth="1"/>
    <col min="20" max="21" width="8.88671875" style="165" customWidth="1"/>
    <col min="22" max="22" width="6.33203125" style="165" hidden="1" customWidth="1"/>
    <col min="23" max="24" width="8.88671875" style="165" customWidth="1"/>
    <col min="25" max="25" width="6.33203125" style="165" hidden="1" customWidth="1"/>
    <col min="26" max="27" width="8.88671875" style="165" customWidth="1"/>
    <col min="28" max="16384" width="9.109375" style="165"/>
  </cols>
  <sheetData>
    <row r="2" spans="1:28" ht="18" x14ac:dyDescent="0.3">
      <c r="B2" s="441" t="s">
        <v>735</v>
      </c>
      <c r="C2" s="442"/>
      <c r="D2" s="442"/>
      <c r="E2" s="442"/>
      <c r="F2" s="442"/>
      <c r="G2" s="442"/>
      <c r="H2" s="442"/>
      <c r="I2" s="442"/>
      <c r="J2" s="442"/>
      <c r="K2" s="442"/>
      <c r="L2" s="442"/>
      <c r="M2" s="442"/>
      <c r="N2" s="442"/>
      <c r="O2" s="442"/>
      <c r="P2" s="442"/>
      <c r="Q2" s="442"/>
      <c r="R2" s="442"/>
      <c r="S2" s="442"/>
      <c r="T2" s="442"/>
      <c r="U2" s="442"/>
      <c r="V2" s="442"/>
      <c r="W2" s="442"/>
      <c r="X2" s="442"/>
      <c r="Y2" s="442"/>
      <c r="Z2" s="442"/>
      <c r="AA2" s="443"/>
    </row>
    <row r="3" spans="1:28" ht="29.25" customHeight="1" x14ac:dyDescent="0.3">
      <c r="A3" s="166"/>
      <c r="B3" s="446" t="s">
        <v>676</v>
      </c>
      <c r="C3" s="447"/>
      <c r="D3" s="447"/>
      <c r="E3" s="447"/>
      <c r="F3" s="448"/>
      <c r="G3" s="444" t="s">
        <v>773</v>
      </c>
      <c r="H3" s="444"/>
      <c r="I3" s="445"/>
      <c r="J3" s="444" t="s">
        <v>763</v>
      </c>
      <c r="K3" s="444"/>
      <c r="L3" s="445"/>
      <c r="M3" s="444" t="s">
        <v>765</v>
      </c>
      <c r="N3" s="445"/>
      <c r="O3" s="445"/>
      <c r="P3" s="444" t="s">
        <v>765</v>
      </c>
      <c r="Q3" s="445"/>
      <c r="R3" s="445"/>
      <c r="S3" s="444" t="s">
        <v>769</v>
      </c>
      <c r="T3" s="445"/>
      <c r="U3" s="445"/>
      <c r="V3" s="444" t="s">
        <v>767</v>
      </c>
      <c r="W3" s="444"/>
      <c r="X3" s="444"/>
      <c r="Y3" s="444" t="s">
        <v>768</v>
      </c>
      <c r="Z3" s="445"/>
      <c r="AA3" s="445"/>
    </row>
    <row r="4" spans="1:28" ht="12.75" customHeight="1" x14ac:dyDescent="0.3">
      <c r="B4" s="446" t="s">
        <v>675</v>
      </c>
      <c r="C4" s="447"/>
      <c r="D4" s="447"/>
      <c r="E4" s="447"/>
      <c r="F4" s="448"/>
      <c r="G4" s="451">
        <f>'INPUT DATI'!E29</f>
        <v>3107178</v>
      </c>
      <c r="H4" s="451"/>
      <c r="I4" s="452"/>
      <c r="J4" s="451">
        <f>'INPUT DATI'!D37</f>
        <v>432000</v>
      </c>
      <c r="K4" s="451"/>
      <c r="L4" s="452"/>
      <c r="M4" s="451">
        <f>'INPUT DATI'!D38</f>
        <v>600000</v>
      </c>
      <c r="N4" s="451"/>
      <c r="O4" s="452"/>
      <c r="P4" s="451">
        <v>0</v>
      </c>
      <c r="Q4" s="451"/>
      <c r="R4" s="452"/>
      <c r="S4" s="451">
        <f>'INPUT DATI'!D39</f>
        <v>0</v>
      </c>
      <c r="T4" s="451"/>
      <c r="U4" s="452"/>
      <c r="V4" s="451">
        <f>'INPUT DATI'!D40</f>
        <v>192000</v>
      </c>
      <c r="W4" s="451"/>
      <c r="X4" s="452"/>
      <c r="Y4" s="451">
        <f>'INPUT DATI'!D41</f>
        <v>72000</v>
      </c>
      <c r="Z4" s="451"/>
      <c r="AA4" s="452"/>
    </row>
    <row r="5" spans="1:28" ht="15" customHeight="1" x14ac:dyDescent="0.3">
      <c r="B5" s="446" t="s">
        <v>674</v>
      </c>
      <c r="C5" s="447"/>
      <c r="D5" s="447"/>
      <c r="E5" s="447"/>
      <c r="F5" s="448"/>
      <c r="G5" s="449">
        <f t="shared" ref="G5" si="0">IF(G4&lt;&gt;0,IF(G4&lt;25000,0.204110112659225,0.03+10/POWER(G4,0.4)),"0")</f>
        <v>5.5296098675316402E-2</v>
      </c>
      <c r="H5" s="449"/>
      <c r="I5" s="450"/>
      <c r="J5" s="449">
        <f t="shared" ref="J5" si="1">IF(J4&lt;&gt;0,IF(J4&lt;25000,0.204110112659225,0.03+10/POWER(J4,0.4)),"0")</f>
        <v>8.5693755163189056E-2</v>
      </c>
      <c r="K5" s="449"/>
      <c r="L5" s="450"/>
      <c r="M5" s="449">
        <f t="shared" ref="M5" si="2">IF(M4&lt;&gt;0,IF(M4&lt;25000,0.204110112659225,0.03+10/POWER(M4,0.4)),"0")</f>
        <v>7.8835934193058704E-2</v>
      </c>
      <c r="N5" s="449"/>
      <c r="O5" s="450"/>
      <c r="P5" s="449" t="str">
        <f t="shared" ref="P5" si="3">IF(P4&lt;&gt;0,IF(P4&lt;25000,0.204110112659225,0.03+10/POWER(P4,0.4)),"0")</f>
        <v>0</v>
      </c>
      <c r="Q5" s="449"/>
      <c r="R5" s="450"/>
      <c r="S5" s="449" t="str">
        <f t="shared" ref="S5" si="4">IF(S4&lt;&gt;0,IF(S4&lt;25000,0.204110112659225,0.03+10/POWER(S4,0.4)),"0")</f>
        <v>0</v>
      </c>
      <c r="T5" s="449"/>
      <c r="U5" s="450"/>
      <c r="V5" s="449">
        <f t="shared" ref="V5" si="5">IF(V4&lt;&gt;0,IF(V4&lt;25000,0.204110112659225,0.03+10/POWER(V4,0.4)),"0")</f>
        <v>0.1070334783841544</v>
      </c>
      <c r="W5" s="449"/>
      <c r="X5" s="450"/>
      <c r="Y5" s="449">
        <f>IF(Y4&lt;&gt;0,IF(Y4&lt;25000,0.204110112659225,0.03+10/POWER(Y4,0.4)),"0")</f>
        <v>0.14404257148643851</v>
      </c>
      <c r="Z5" s="449"/>
      <c r="AA5" s="450"/>
    </row>
    <row r="6" spans="1:28" ht="87.75" customHeight="1" x14ac:dyDescent="0.3">
      <c r="B6" s="457" t="s">
        <v>630</v>
      </c>
      <c r="C6" s="458"/>
      <c r="D6" s="458"/>
      <c r="E6" s="458"/>
      <c r="F6" s="459"/>
      <c r="G6" s="456" t="s">
        <v>620</v>
      </c>
      <c r="H6" s="456"/>
      <c r="I6" s="456"/>
      <c r="J6" s="456" t="s">
        <v>620</v>
      </c>
      <c r="K6" s="456"/>
      <c r="L6" s="456"/>
      <c r="M6" s="456" t="s">
        <v>609</v>
      </c>
      <c r="N6" s="456"/>
      <c r="O6" s="456"/>
      <c r="P6" s="456" t="s">
        <v>609</v>
      </c>
      <c r="Q6" s="456"/>
      <c r="R6" s="456"/>
      <c r="S6" s="456" t="s">
        <v>758</v>
      </c>
      <c r="T6" s="456"/>
      <c r="U6" s="456"/>
      <c r="V6" s="456" t="s">
        <v>714</v>
      </c>
      <c r="W6" s="456"/>
      <c r="X6" s="456"/>
      <c r="Y6" s="456" t="s">
        <v>610</v>
      </c>
      <c r="Z6" s="456"/>
      <c r="AA6" s="456"/>
      <c r="AB6" s="167"/>
    </row>
    <row r="7" spans="1:28" ht="25.5" customHeight="1" x14ac:dyDescent="0.3">
      <c r="B7" s="446" t="s">
        <v>631</v>
      </c>
      <c r="C7" s="447"/>
      <c r="D7" s="447"/>
      <c r="E7" s="447"/>
      <c r="F7" s="448"/>
      <c r="G7" s="454">
        <f>IF(G6&lt;&gt;"",VLOOKUP(G6,'Tabella-Z1'!K5:L26,2),0)</f>
        <v>0.95</v>
      </c>
      <c r="H7" s="454"/>
      <c r="I7" s="455"/>
      <c r="J7" s="454">
        <f>IF(J6&lt;&gt;"",VLOOKUP(J6,'Tabella-Z1'!K5:L26,2),0)</f>
        <v>0.95</v>
      </c>
      <c r="K7" s="454"/>
      <c r="L7" s="455"/>
      <c r="M7" s="454">
        <f>IF(M6&lt;&gt;"",VLOOKUP(M6,'Tabella-Z1'!K27:L32,2),0)</f>
        <v>0.95</v>
      </c>
      <c r="N7" s="454"/>
      <c r="O7" s="455"/>
      <c r="P7" s="454">
        <f>IF(P6&lt;&gt;"",VLOOKUP(P6,'Tabella-Z1'!K27:L32,2),0)</f>
        <v>0.95</v>
      </c>
      <c r="Q7" s="454"/>
      <c r="R7" s="455"/>
      <c r="S7" s="454">
        <f>IF(S6&lt;&gt;"",VLOOKUP(S6,'Tabella-Z1'!K33:M45,2),0)</f>
        <v>0.75</v>
      </c>
      <c r="T7" s="454"/>
      <c r="U7" s="455"/>
      <c r="V7" s="454">
        <f>IF(V6&lt;&gt;"",VLOOKUP(V6,'Tabella-Z1'!K33:M45,2),0)</f>
        <v>0.85</v>
      </c>
      <c r="W7" s="454"/>
      <c r="X7" s="455"/>
      <c r="Y7" s="454">
        <f>IF(Y6&lt;&gt;"",VLOOKUP(Y6,'Tabella-Z1'!K33:M45,2),0)</f>
        <v>1.1499999999999999</v>
      </c>
      <c r="Z7" s="454"/>
      <c r="AA7" s="455"/>
    </row>
    <row r="8" spans="1:28" ht="20.25" customHeight="1" outlineLevel="1" x14ac:dyDescent="0.3">
      <c r="A8" s="168"/>
      <c r="B8" s="14"/>
      <c r="C8" s="14"/>
      <c r="D8" s="15"/>
      <c r="E8" s="16"/>
      <c r="F8" s="16"/>
      <c r="G8" s="17"/>
      <c r="H8" s="17"/>
      <c r="I8" s="17"/>
      <c r="J8" s="17"/>
      <c r="K8" s="17"/>
      <c r="L8" s="17"/>
      <c r="M8" s="17"/>
      <c r="N8" s="17"/>
      <c r="O8" s="17"/>
      <c r="P8" s="17"/>
      <c r="Q8" s="17"/>
      <c r="R8" s="17"/>
      <c r="S8" s="17"/>
      <c r="T8" s="17"/>
      <c r="U8" s="17"/>
      <c r="V8" s="17"/>
      <c r="W8" s="17"/>
      <c r="X8" s="17"/>
      <c r="Y8" s="17"/>
      <c r="Z8" s="17"/>
      <c r="AA8" s="17"/>
    </row>
    <row r="9" spans="1:28" ht="18" customHeight="1" outlineLevel="1" x14ac:dyDescent="0.3">
      <c r="A9" s="168"/>
      <c r="B9" s="236" t="s">
        <v>700</v>
      </c>
      <c r="C9" s="453" t="s">
        <v>681</v>
      </c>
      <c r="D9" s="453"/>
      <c r="E9" s="453"/>
      <c r="F9" s="453"/>
      <c r="G9" s="453"/>
      <c r="H9" s="453"/>
      <c r="I9" s="453"/>
      <c r="J9" s="453"/>
      <c r="K9" s="453"/>
      <c r="L9" s="453"/>
      <c r="M9" s="453"/>
      <c r="N9" s="453"/>
      <c r="O9" s="453"/>
      <c r="P9" s="453"/>
      <c r="Q9" s="453"/>
      <c r="R9" s="453"/>
      <c r="S9" s="453"/>
      <c r="T9" s="453"/>
      <c r="U9" s="453"/>
      <c r="V9" s="453"/>
      <c r="W9" s="453"/>
      <c r="X9" s="453"/>
      <c r="Y9" s="453"/>
      <c r="Z9" s="453"/>
      <c r="AA9" s="453"/>
    </row>
    <row r="10" spans="1:28" ht="18" customHeight="1" outlineLevel="1" x14ac:dyDescent="0.3">
      <c r="A10" s="168"/>
      <c r="B10" s="95" t="s">
        <v>680</v>
      </c>
      <c r="C10" s="460" t="s">
        <v>679</v>
      </c>
      <c r="D10" s="460"/>
      <c r="E10" s="460"/>
      <c r="F10" s="464"/>
      <c r="G10" s="464"/>
      <c r="H10" s="464"/>
      <c r="I10" s="464"/>
      <c r="J10" s="464"/>
      <c r="K10" s="464"/>
      <c r="L10" s="464"/>
      <c r="M10" s="464"/>
      <c r="N10" s="464"/>
      <c r="O10" s="464"/>
      <c r="P10" s="464"/>
      <c r="Q10" s="464"/>
      <c r="R10" s="464"/>
      <c r="S10" s="464"/>
      <c r="T10" s="464"/>
      <c r="U10" s="464"/>
      <c r="V10" s="464"/>
      <c r="W10" s="464"/>
      <c r="X10" s="464"/>
      <c r="Y10" s="464"/>
      <c r="Z10" s="464"/>
      <c r="AA10" s="464"/>
    </row>
    <row r="11" spans="1:28" ht="18" customHeight="1" outlineLevel="1" x14ac:dyDescent="0.3">
      <c r="B11" s="237" t="s">
        <v>442</v>
      </c>
      <c r="C11" s="462" t="s">
        <v>443</v>
      </c>
      <c r="D11" s="462"/>
      <c r="E11" s="462"/>
      <c r="F11" s="373" t="s">
        <v>713</v>
      </c>
      <c r="G11" s="266"/>
      <c r="H11" s="75">
        <v>0</v>
      </c>
      <c r="I11" s="74">
        <f>'Tabella-Z2'!H20</f>
        <v>4.4999999999999998E-2</v>
      </c>
      <c r="J11" s="251"/>
      <c r="K11" s="75">
        <f t="shared" ref="K11:K17" si="6">IF($F11="X",L11,IF(J11="X",L11,0))</f>
        <v>4.4999999999999998E-2</v>
      </c>
      <c r="L11" s="74">
        <f>'Tabella-Z2'!H20</f>
        <v>4.4999999999999998E-2</v>
      </c>
      <c r="M11" s="251"/>
      <c r="N11" s="76">
        <f t="shared" ref="N11:N17" si="7">IF($F11="X",O11,IF(M11="X",O11,0))</f>
        <v>4.4999999999999998E-2</v>
      </c>
      <c r="O11" s="77">
        <f>'Tabella-Z2'!I20</f>
        <v>4.4999999999999998E-2</v>
      </c>
      <c r="P11" s="254"/>
      <c r="Q11" s="75">
        <f t="shared" ref="Q11:Q17" si="8">IF($F11="X",R11,IF(P11="X",R11,0))</f>
        <v>4.4999999999999998E-2</v>
      </c>
      <c r="R11" s="74">
        <f>'Tabella-Z2'!I20</f>
        <v>4.4999999999999998E-2</v>
      </c>
      <c r="S11" s="251"/>
      <c r="T11" s="76">
        <f t="shared" ref="T11:T17" si="9">IF($F11="X",U11,IF(S11="X",U11,0))</f>
        <v>4.4999999999999998E-2</v>
      </c>
      <c r="U11" s="77">
        <f>'Tabella-Z2'!K20</f>
        <v>4.4999999999999998E-2</v>
      </c>
      <c r="V11" s="254"/>
      <c r="W11" s="75">
        <f t="shared" ref="W11:W17" si="10">IF($F11="X",X11,IF(V11="X",X11,0))</f>
        <v>4.4999999999999998E-2</v>
      </c>
      <c r="X11" s="74">
        <f>'Tabella-Z2'!K20</f>
        <v>4.4999999999999998E-2</v>
      </c>
      <c r="Y11" s="251"/>
      <c r="Z11" s="75">
        <f t="shared" ref="Z11:Z17" si="11">IF($F11="X",AA11,IF(Y11="X",AA11,0))</f>
        <v>4.4999999999999998E-2</v>
      </c>
      <c r="AA11" s="78">
        <f>'Tabella-Z2'!K20</f>
        <v>4.4999999999999998E-2</v>
      </c>
    </row>
    <row r="12" spans="1:28" ht="18" customHeight="1" outlineLevel="1" x14ac:dyDescent="0.3">
      <c r="B12" s="237" t="s">
        <v>444</v>
      </c>
      <c r="C12" s="462" t="s">
        <v>445</v>
      </c>
      <c r="D12" s="462"/>
      <c r="E12" s="462"/>
      <c r="F12" s="372" t="s">
        <v>713</v>
      </c>
      <c r="G12" s="263"/>
      <c r="H12" s="73">
        <v>0</v>
      </c>
      <c r="I12" s="74">
        <f>'Tabella-Z2'!H21</f>
        <v>0.09</v>
      </c>
      <c r="J12" s="251"/>
      <c r="K12" s="75">
        <f t="shared" si="6"/>
        <v>0.09</v>
      </c>
      <c r="L12" s="74">
        <f>'Tabella-Z2'!H21</f>
        <v>0.09</v>
      </c>
      <c r="M12" s="251"/>
      <c r="N12" s="76">
        <f t="shared" si="7"/>
        <v>0.09</v>
      </c>
      <c r="O12" s="77">
        <f>'Tabella-Z2'!I21</f>
        <v>0.09</v>
      </c>
      <c r="P12" s="254"/>
      <c r="Q12" s="75">
        <f t="shared" si="8"/>
        <v>0.09</v>
      </c>
      <c r="R12" s="74">
        <f>'Tabella-Z2'!I21</f>
        <v>0.09</v>
      </c>
      <c r="S12" s="251"/>
      <c r="T12" s="76">
        <f t="shared" si="9"/>
        <v>0.09</v>
      </c>
      <c r="U12" s="77">
        <f>'Tabella-Z2'!K21</f>
        <v>0.09</v>
      </c>
      <c r="V12" s="254"/>
      <c r="W12" s="75">
        <f t="shared" si="10"/>
        <v>0.09</v>
      </c>
      <c r="X12" s="74">
        <f>'Tabella-Z2'!K21</f>
        <v>0.09</v>
      </c>
      <c r="Y12" s="251"/>
      <c r="Z12" s="75">
        <f t="shared" si="11"/>
        <v>0.09</v>
      </c>
      <c r="AA12" s="78">
        <f>'Tabella-Z2'!K21</f>
        <v>0.09</v>
      </c>
    </row>
    <row r="13" spans="1:28" ht="18" customHeight="1" outlineLevel="1" x14ac:dyDescent="0.3">
      <c r="B13" s="172" t="s">
        <v>446</v>
      </c>
      <c r="C13" s="465" t="s">
        <v>447</v>
      </c>
      <c r="D13" s="465"/>
      <c r="E13" s="465"/>
      <c r="F13" s="374" t="s">
        <v>713</v>
      </c>
      <c r="G13" s="264"/>
      <c r="H13" s="73">
        <v>0</v>
      </c>
      <c r="I13" s="74">
        <f>'Tabella-Z2'!H22</f>
        <v>0.02</v>
      </c>
      <c r="J13" s="251"/>
      <c r="K13" s="75">
        <f t="shared" si="6"/>
        <v>0.02</v>
      </c>
      <c r="L13" s="74">
        <f>'Tabella-Z2'!H22</f>
        <v>0.02</v>
      </c>
      <c r="M13" s="251"/>
      <c r="N13" s="76">
        <f t="shared" si="7"/>
        <v>0.02</v>
      </c>
      <c r="O13" s="77">
        <f>'Tabella-Z2'!I22</f>
        <v>0.02</v>
      </c>
      <c r="P13" s="254"/>
      <c r="Q13" s="75">
        <f t="shared" si="8"/>
        <v>0.02</v>
      </c>
      <c r="R13" s="74">
        <f>'Tabella-Z2'!I22</f>
        <v>0.02</v>
      </c>
      <c r="S13" s="251"/>
      <c r="T13" s="76">
        <f t="shared" si="9"/>
        <v>0.02</v>
      </c>
      <c r="U13" s="77">
        <f>'Tabella-Z2'!K22</f>
        <v>0.02</v>
      </c>
      <c r="V13" s="254"/>
      <c r="W13" s="75">
        <f t="shared" si="10"/>
        <v>0.02</v>
      </c>
      <c r="X13" s="74">
        <f>'Tabella-Z2'!K22</f>
        <v>0.02</v>
      </c>
      <c r="Y13" s="251"/>
      <c r="Z13" s="75">
        <f t="shared" si="11"/>
        <v>0.02</v>
      </c>
      <c r="AA13" s="78">
        <f>'Tabella-Z2'!K22</f>
        <v>0.02</v>
      </c>
    </row>
    <row r="14" spans="1:28" ht="14.4" outlineLevel="1" x14ac:dyDescent="0.3">
      <c r="B14" s="95" t="s">
        <v>683</v>
      </c>
      <c r="C14" s="463" t="s">
        <v>682</v>
      </c>
      <c r="D14" s="463"/>
      <c r="E14" s="463"/>
      <c r="F14" s="461"/>
      <c r="G14" s="461"/>
      <c r="H14" s="461"/>
      <c r="I14" s="461"/>
      <c r="J14" s="461"/>
      <c r="K14" s="461"/>
      <c r="L14" s="461"/>
      <c r="M14" s="461"/>
      <c r="N14" s="461"/>
      <c r="O14" s="461"/>
      <c r="P14" s="461"/>
      <c r="Q14" s="461"/>
      <c r="R14" s="461"/>
      <c r="S14" s="461"/>
      <c r="T14" s="461"/>
      <c r="U14" s="461"/>
      <c r="V14" s="461"/>
      <c r="W14" s="461"/>
      <c r="X14" s="461"/>
      <c r="Y14" s="461"/>
      <c r="Z14" s="461"/>
      <c r="AA14" s="461"/>
    </row>
    <row r="15" spans="1:28" ht="18" customHeight="1" outlineLevel="1" x14ac:dyDescent="0.3">
      <c r="B15" s="237" t="s">
        <v>448</v>
      </c>
      <c r="C15" s="462" t="s">
        <v>449</v>
      </c>
      <c r="D15" s="462"/>
      <c r="E15" s="462"/>
      <c r="F15" s="375"/>
      <c r="G15" s="265"/>
      <c r="H15" s="73">
        <v>0</v>
      </c>
      <c r="I15" s="74">
        <f>'Tabella-Z2'!H23</f>
        <v>0.04</v>
      </c>
      <c r="J15" s="251"/>
      <c r="K15" s="75">
        <f t="shared" si="6"/>
        <v>0</v>
      </c>
      <c r="L15" s="74">
        <f>'Tabella-Z2'!H23</f>
        <v>0.04</v>
      </c>
      <c r="M15" s="251"/>
      <c r="N15" s="76">
        <f t="shared" si="7"/>
        <v>0</v>
      </c>
      <c r="O15" s="77">
        <f>'Tabella-Z2'!I23</f>
        <v>0.04</v>
      </c>
      <c r="P15" s="254"/>
      <c r="Q15" s="75">
        <f t="shared" si="8"/>
        <v>0</v>
      </c>
      <c r="R15" s="74">
        <f>'Tabella-Z2'!I23</f>
        <v>0.04</v>
      </c>
      <c r="S15" s="251"/>
      <c r="T15" s="76">
        <f t="shared" si="9"/>
        <v>0</v>
      </c>
      <c r="U15" s="77">
        <f>'Tabella-Z2'!K23</f>
        <v>0.04</v>
      </c>
      <c r="V15" s="254"/>
      <c r="W15" s="75">
        <f t="shared" si="10"/>
        <v>0</v>
      </c>
      <c r="X15" s="74">
        <f>'Tabella-Z2'!K23</f>
        <v>0.04</v>
      </c>
      <c r="Y15" s="251"/>
      <c r="Z15" s="75">
        <f t="shared" si="11"/>
        <v>0</v>
      </c>
      <c r="AA15" s="78">
        <f>'Tabella-Z2'!K23</f>
        <v>0.04</v>
      </c>
    </row>
    <row r="16" spans="1:28" ht="24.9" customHeight="1" outlineLevel="1" x14ac:dyDescent="0.3">
      <c r="B16" s="237" t="s">
        <v>450</v>
      </c>
      <c r="C16" s="462" t="s">
        <v>451</v>
      </c>
      <c r="D16" s="462"/>
      <c r="E16" s="462"/>
      <c r="F16" s="372"/>
      <c r="G16" s="263"/>
      <c r="H16" s="73">
        <v>0</v>
      </c>
      <c r="I16" s="74">
        <f>'Tabella-Z2'!H24</f>
        <v>0.08</v>
      </c>
      <c r="J16" s="251"/>
      <c r="K16" s="75">
        <f t="shared" si="6"/>
        <v>0</v>
      </c>
      <c r="L16" s="74">
        <f>'Tabella-Z2'!H24</f>
        <v>0.08</v>
      </c>
      <c r="M16" s="251"/>
      <c r="N16" s="76">
        <f t="shared" si="7"/>
        <v>0</v>
      </c>
      <c r="O16" s="77">
        <f>'Tabella-Z2'!I24</f>
        <v>0.08</v>
      </c>
      <c r="P16" s="254"/>
      <c r="Q16" s="75">
        <f t="shared" si="8"/>
        <v>0</v>
      </c>
      <c r="R16" s="74">
        <f>'Tabella-Z2'!I24</f>
        <v>0.08</v>
      </c>
      <c r="S16" s="251"/>
      <c r="T16" s="76">
        <f t="shared" si="9"/>
        <v>0</v>
      </c>
      <c r="U16" s="77">
        <f>'Tabella-Z2'!K24</f>
        <v>0.08</v>
      </c>
      <c r="V16" s="254"/>
      <c r="W16" s="75">
        <f t="shared" si="10"/>
        <v>0</v>
      </c>
      <c r="X16" s="74">
        <f>'Tabella-Z2'!K24</f>
        <v>0.08</v>
      </c>
      <c r="Y16" s="251"/>
      <c r="Z16" s="75">
        <f t="shared" si="11"/>
        <v>0</v>
      </c>
      <c r="AA16" s="78">
        <f>'Tabella-Z2'!K24</f>
        <v>0.08</v>
      </c>
    </row>
    <row r="17" spans="1:27" ht="24.9" customHeight="1" outlineLevel="1" x14ac:dyDescent="0.3">
      <c r="B17" s="237" t="s">
        <v>452</v>
      </c>
      <c r="C17" s="462" t="s">
        <v>453</v>
      </c>
      <c r="D17" s="462"/>
      <c r="E17" s="462"/>
      <c r="F17" s="376"/>
      <c r="G17" s="264"/>
      <c r="H17" s="73">
        <v>0</v>
      </c>
      <c r="I17" s="74">
        <f>'Tabella-Z2'!H25</f>
        <v>0.16</v>
      </c>
      <c r="J17" s="251"/>
      <c r="K17" s="75">
        <f t="shared" si="6"/>
        <v>0</v>
      </c>
      <c r="L17" s="74">
        <f>'Tabella-Z2'!H25</f>
        <v>0.16</v>
      </c>
      <c r="M17" s="251"/>
      <c r="N17" s="76">
        <f t="shared" si="7"/>
        <v>0</v>
      </c>
      <c r="O17" s="77">
        <f>'Tabella-Z2'!I25</f>
        <v>0.16</v>
      </c>
      <c r="P17" s="254"/>
      <c r="Q17" s="75">
        <f t="shared" si="8"/>
        <v>0</v>
      </c>
      <c r="R17" s="74">
        <f>'Tabella-Z2'!I25</f>
        <v>0.16</v>
      </c>
      <c r="S17" s="251"/>
      <c r="T17" s="76">
        <f t="shared" si="9"/>
        <v>0</v>
      </c>
      <c r="U17" s="77">
        <f>'Tabella-Z2'!K25</f>
        <v>0.16</v>
      </c>
      <c r="V17" s="254"/>
      <c r="W17" s="75">
        <f t="shared" si="10"/>
        <v>0</v>
      </c>
      <c r="X17" s="74">
        <f>'Tabella-Z2'!K25</f>
        <v>0.16</v>
      </c>
      <c r="Y17" s="251"/>
      <c r="Z17" s="75">
        <f t="shared" si="11"/>
        <v>0</v>
      </c>
      <c r="AA17" s="78">
        <f>'Tabella-Z2'!K25</f>
        <v>0.16</v>
      </c>
    </row>
    <row r="18" spans="1:27" ht="14.4" outlineLevel="1" x14ac:dyDescent="0.3">
      <c r="B18" s="95" t="s">
        <v>685</v>
      </c>
      <c r="C18" s="460" t="s">
        <v>684</v>
      </c>
      <c r="D18" s="460"/>
      <c r="E18" s="460"/>
      <c r="F18" s="461"/>
      <c r="G18" s="461"/>
      <c r="H18" s="461"/>
      <c r="I18" s="461"/>
      <c r="J18" s="461"/>
      <c r="K18" s="461"/>
      <c r="L18" s="461"/>
      <c r="M18" s="461"/>
      <c r="N18" s="461"/>
      <c r="O18" s="461"/>
      <c r="P18" s="461"/>
      <c r="Q18" s="461"/>
      <c r="R18" s="461"/>
      <c r="S18" s="461"/>
      <c r="T18" s="461"/>
      <c r="U18" s="461"/>
      <c r="V18" s="461"/>
      <c r="W18" s="461"/>
      <c r="X18" s="461"/>
      <c r="Y18" s="461"/>
      <c r="Z18" s="461"/>
      <c r="AA18" s="461"/>
    </row>
    <row r="19" spans="1:27" ht="24.9" customHeight="1" outlineLevel="1" x14ac:dyDescent="0.3">
      <c r="B19" s="237" t="s">
        <v>454</v>
      </c>
      <c r="C19" s="462" t="s">
        <v>455</v>
      </c>
      <c r="D19" s="462"/>
      <c r="E19" s="462"/>
      <c r="F19" s="372"/>
      <c r="G19" s="263" t="s">
        <v>1</v>
      </c>
      <c r="H19" s="73"/>
      <c r="I19" s="74"/>
      <c r="J19" s="251" t="s">
        <v>1</v>
      </c>
      <c r="K19" s="75"/>
      <c r="L19" s="74"/>
      <c r="M19" s="251" t="s">
        <v>1</v>
      </c>
      <c r="N19" s="76"/>
      <c r="O19" s="77"/>
      <c r="P19" s="254" t="s">
        <v>1</v>
      </c>
      <c r="Q19" s="75"/>
      <c r="R19" s="74"/>
      <c r="S19" s="251" t="s">
        <v>1</v>
      </c>
      <c r="T19" s="76"/>
      <c r="U19" s="77"/>
      <c r="V19" s="254"/>
      <c r="W19" s="75"/>
      <c r="X19" s="74"/>
      <c r="Y19" s="251"/>
      <c r="Z19" s="75"/>
      <c r="AA19" s="78"/>
    </row>
    <row r="20" spans="1:27" ht="24.9" customHeight="1" outlineLevel="1" x14ac:dyDescent="0.3">
      <c r="B20" s="237" t="s">
        <v>456</v>
      </c>
      <c r="C20" s="462" t="s">
        <v>457</v>
      </c>
      <c r="D20" s="462"/>
      <c r="E20" s="462"/>
      <c r="F20" s="372"/>
      <c r="G20" s="263" t="s">
        <v>1</v>
      </c>
      <c r="H20" s="73"/>
      <c r="I20" s="74"/>
      <c r="J20" s="251" t="s">
        <v>1</v>
      </c>
      <c r="K20" s="75"/>
      <c r="L20" s="74"/>
      <c r="M20" s="251" t="s">
        <v>1</v>
      </c>
      <c r="N20" s="76"/>
      <c r="O20" s="77"/>
      <c r="P20" s="254" t="s">
        <v>1</v>
      </c>
      <c r="Q20" s="75"/>
      <c r="R20" s="74"/>
      <c r="S20" s="251" t="s">
        <v>1</v>
      </c>
      <c r="T20" s="76"/>
      <c r="U20" s="77"/>
      <c r="V20" s="254"/>
      <c r="W20" s="75"/>
      <c r="X20" s="74"/>
      <c r="Y20" s="251"/>
      <c r="Z20" s="75"/>
      <c r="AA20" s="78"/>
    </row>
    <row r="21" spans="1:27" ht="24.9" customHeight="1" outlineLevel="1" x14ac:dyDescent="0.3">
      <c r="B21" s="237" t="s">
        <v>458</v>
      </c>
      <c r="C21" s="462" t="s">
        <v>459</v>
      </c>
      <c r="D21" s="462"/>
      <c r="E21" s="462"/>
      <c r="F21" s="372"/>
      <c r="G21" s="263" t="s">
        <v>1</v>
      </c>
      <c r="H21" s="73"/>
      <c r="I21" s="74"/>
      <c r="J21" s="251" t="s">
        <v>1</v>
      </c>
      <c r="K21" s="75"/>
      <c r="L21" s="74"/>
      <c r="M21" s="251" t="s">
        <v>1</v>
      </c>
      <c r="N21" s="76"/>
      <c r="O21" s="77"/>
      <c r="P21" s="254" t="s">
        <v>1</v>
      </c>
      <c r="Q21" s="75"/>
      <c r="R21" s="74"/>
      <c r="S21" s="251" t="s">
        <v>1</v>
      </c>
      <c r="T21" s="76"/>
      <c r="U21" s="77"/>
      <c r="V21" s="254"/>
      <c r="W21" s="75"/>
      <c r="X21" s="74"/>
      <c r="Y21" s="251"/>
      <c r="Z21" s="75"/>
      <c r="AA21" s="78"/>
    </row>
    <row r="22" spans="1:27" ht="14.4" outlineLevel="1" x14ac:dyDescent="0.3">
      <c r="B22" s="95" t="s">
        <v>687</v>
      </c>
      <c r="C22" s="460" t="s">
        <v>686</v>
      </c>
      <c r="D22" s="460"/>
      <c r="E22" s="460"/>
      <c r="F22" s="461"/>
      <c r="G22" s="461"/>
      <c r="H22" s="461"/>
      <c r="I22" s="461"/>
      <c r="J22" s="461"/>
      <c r="K22" s="461"/>
      <c r="L22" s="461"/>
      <c r="M22" s="461"/>
      <c r="N22" s="461"/>
      <c r="O22" s="461"/>
      <c r="P22" s="461"/>
      <c r="Q22" s="461"/>
      <c r="R22" s="461"/>
      <c r="S22" s="461"/>
      <c r="T22" s="461"/>
      <c r="U22" s="461"/>
      <c r="V22" s="461"/>
      <c r="W22" s="461"/>
      <c r="X22" s="461"/>
      <c r="Y22" s="461"/>
      <c r="Z22" s="461"/>
      <c r="AA22" s="461"/>
    </row>
    <row r="23" spans="1:27" ht="24" customHeight="1" outlineLevel="1" x14ac:dyDescent="0.3">
      <c r="B23" s="237" t="s">
        <v>460</v>
      </c>
      <c r="C23" s="468" t="s">
        <v>461</v>
      </c>
      <c r="D23" s="468"/>
      <c r="E23" s="468"/>
      <c r="F23" s="377"/>
      <c r="G23" s="466" t="s">
        <v>1</v>
      </c>
      <c r="H23" s="467"/>
      <c r="I23" s="467"/>
      <c r="J23" s="466" t="s">
        <v>1</v>
      </c>
      <c r="K23" s="467"/>
      <c r="L23" s="467"/>
      <c r="M23" s="466" t="s">
        <v>1</v>
      </c>
      <c r="N23" s="467"/>
      <c r="O23" s="467"/>
      <c r="P23" s="466" t="s">
        <v>1</v>
      </c>
      <c r="Q23" s="467"/>
      <c r="R23" s="467"/>
      <c r="S23" s="466" t="s">
        <v>1</v>
      </c>
      <c r="T23" s="467"/>
      <c r="U23" s="467"/>
      <c r="V23" s="466"/>
      <c r="W23" s="467"/>
      <c r="X23" s="467"/>
      <c r="Y23" s="466"/>
      <c r="Z23" s="467"/>
      <c r="AA23" s="467"/>
    </row>
    <row r="24" spans="1:27" ht="18" customHeight="1" outlineLevel="1" x14ac:dyDescent="0.3">
      <c r="B24" s="474" t="s">
        <v>694</v>
      </c>
      <c r="C24" s="474"/>
      <c r="D24" s="474"/>
      <c r="E24" s="103" t="s">
        <v>2</v>
      </c>
      <c r="F24" s="102"/>
      <c r="G24" s="102"/>
      <c r="H24" s="102">
        <f>SUM(H11:H23)</f>
        <v>0</v>
      </c>
      <c r="I24" s="102">
        <f>H24</f>
        <v>0</v>
      </c>
      <c r="J24" s="102"/>
      <c r="K24" s="102">
        <f>SUM(K11:K23)</f>
        <v>0.155</v>
      </c>
      <c r="L24" s="102">
        <f>K24</f>
        <v>0.155</v>
      </c>
      <c r="M24" s="102"/>
      <c r="N24" s="102">
        <f>SUM(N11:N23)</f>
        <v>0.155</v>
      </c>
      <c r="O24" s="102">
        <f>N24</f>
        <v>0.155</v>
      </c>
      <c r="P24" s="102"/>
      <c r="Q24" s="102">
        <f>SUM(Q11:Q23)</f>
        <v>0.155</v>
      </c>
      <c r="R24" s="102">
        <f>Q24</f>
        <v>0.155</v>
      </c>
      <c r="S24" s="102"/>
      <c r="T24" s="102">
        <f>SUM(T11:T23)</f>
        <v>0.155</v>
      </c>
      <c r="U24" s="102">
        <f>T24</f>
        <v>0.155</v>
      </c>
      <c r="V24" s="102"/>
      <c r="W24" s="102">
        <f>SUM(W11:W23)</f>
        <v>0.155</v>
      </c>
      <c r="X24" s="102">
        <f>W24</f>
        <v>0.155</v>
      </c>
      <c r="Y24" s="102"/>
      <c r="Z24" s="102">
        <f>SUM(Z11:Z23)</f>
        <v>0.155</v>
      </c>
      <c r="AA24" s="102">
        <f>Z24</f>
        <v>0.155</v>
      </c>
    </row>
    <row r="25" spans="1:27" ht="12.75" customHeight="1" outlineLevel="1" thickBot="1" x14ac:dyDescent="0.35">
      <c r="B25" s="475" t="s">
        <v>7</v>
      </c>
      <c r="C25" s="475"/>
      <c r="D25" s="475"/>
      <c r="E25" s="112" t="s">
        <v>3</v>
      </c>
      <c r="F25" s="112"/>
      <c r="G25" s="469">
        <f>G4*G5*G7*I24</f>
        <v>0</v>
      </c>
      <c r="H25" s="470"/>
      <c r="I25" s="470"/>
      <c r="J25" s="469">
        <f>J4*J5*J7*L24</f>
        <v>5451.1511534407819</v>
      </c>
      <c r="K25" s="470"/>
      <c r="L25" s="470"/>
      <c r="M25" s="469">
        <f>M4*M5*M7*O24</f>
        <v>6965.1547859567354</v>
      </c>
      <c r="N25" s="470"/>
      <c r="O25" s="470"/>
      <c r="P25" s="469">
        <f>P4*P5*P7*R24</f>
        <v>0</v>
      </c>
      <c r="Q25" s="470"/>
      <c r="R25" s="470"/>
      <c r="S25" s="469">
        <f>S4*S5*S7*U24</f>
        <v>0</v>
      </c>
      <c r="T25" s="470"/>
      <c r="U25" s="470"/>
      <c r="V25" s="469">
        <f>V4*V5*V7*X24</f>
        <v>2707.5188692055699</v>
      </c>
      <c r="W25" s="470"/>
      <c r="X25" s="470"/>
      <c r="Y25" s="469">
        <f>Y4*Y5*Y7*AA24</f>
        <v>1848.6423624569518</v>
      </c>
      <c r="Z25" s="470"/>
      <c r="AA25" s="470"/>
    </row>
    <row r="26" spans="1:27" ht="24" customHeight="1" outlineLevel="1" thickBot="1" x14ac:dyDescent="0.35">
      <c r="A26" s="177"/>
      <c r="B26" s="471" t="s">
        <v>605</v>
      </c>
      <c r="C26" s="472"/>
      <c r="D26" s="472"/>
      <c r="E26" s="472"/>
      <c r="F26" s="473"/>
      <c r="G26" s="477">
        <f>SUM(G25:AA25)</f>
        <v>16972.467171060038</v>
      </c>
      <c r="H26" s="478"/>
      <c r="I26" s="478"/>
      <c r="J26" s="478"/>
      <c r="K26" s="478"/>
      <c r="L26" s="478"/>
      <c r="M26" s="478"/>
      <c r="N26" s="478"/>
      <c r="O26" s="478"/>
      <c r="P26" s="478"/>
      <c r="Q26" s="478"/>
      <c r="R26" s="478"/>
      <c r="S26" s="478"/>
      <c r="T26" s="478"/>
      <c r="U26" s="478"/>
      <c r="V26" s="478"/>
      <c r="W26" s="478"/>
      <c r="X26" s="478"/>
      <c r="Y26" s="478"/>
      <c r="Z26" s="478"/>
      <c r="AA26" s="479"/>
    </row>
    <row r="27" spans="1:27" ht="13.5" customHeight="1" x14ac:dyDescent="0.3">
      <c r="A27" s="177"/>
      <c r="B27" s="14"/>
      <c r="C27" s="14"/>
      <c r="D27" s="15"/>
      <c r="E27" s="16"/>
      <c r="F27" s="16"/>
      <c r="G27" s="17"/>
      <c r="H27" s="17"/>
      <c r="I27" s="17"/>
      <c r="J27" s="17"/>
      <c r="K27" s="17"/>
      <c r="L27" s="17"/>
      <c r="M27" s="17"/>
      <c r="N27" s="17"/>
      <c r="O27" s="17"/>
      <c r="P27" s="17"/>
      <c r="Q27" s="17"/>
      <c r="R27" s="17"/>
      <c r="S27" s="17"/>
      <c r="T27" s="17"/>
      <c r="U27" s="17"/>
      <c r="V27" s="17"/>
      <c r="W27" s="17"/>
      <c r="X27" s="17"/>
      <c r="Y27" s="17"/>
      <c r="Z27" s="17"/>
      <c r="AA27" s="17"/>
    </row>
    <row r="28" spans="1:27" ht="18" customHeight="1" outlineLevel="1" x14ac:dyDescent="0.3">
      <c r="A28" s="168"/>
      <c r="B28" s="39" t="s">
        <v>667</v>
      </c>
      <c r="C28" s="480" t="s">
        <v>666</v>
      </c>
      <c r="D28" s="480"/>
      <c r="E28" s="480"/>
      <c r="F28" s="480"/>
      <c r="G28" s="480"/>
      <c r="H28" s="480"/>
      <c r="I28" s="480"/>
      <c r="J28" s="480"/>
      <c r="K28" s="480"/>
      <c r="L28" s="480"/>
      <c r="M28" s="480"/>
      <c r="N28" s="480"/>
      <c r="O28" s="480"/>
      <c r="P28" s="480"/>
      <c r="Q28" s="480"/>
      <c r="R28" s="480"/>
      <c r="S28" s="480"/>
      <c r="T28" s="480"/>
      <c r="U28" s="480"/>
      <c r="V28" s="480"/>
      <c r="W28" s="480"/>
      <c r="X28" s="480"/>
      <c r="Y28" s="480"/>
      <c r="Z28" s="480"/>
      <c r="AA28" s="480"/>
    </row>
    <row r="29" spans="1:27" ht="18" customHeight="1" outlineLevel="1" x14ac:dyDescent="0.3">
      <c r="B29" s="178" t="s">
        <v>5</v>
      </c>
      <c r="C29" s="481" t="s">
        <v>463</v>
      </c>
      <c r="D29" s="481"/>
      <c r="E29" s="481"/>
      <c r="F29" s="96" t="s">
        <v>713</v>
      </c>
      <c r="G29" s="247"/>
      <c r="H29" s="73">
        <v>0</v>
      </c>
      <c r="I29" s="74">
        <f>'Tabella-Z2'!H34</f>
        <v>0.09</v>
      </c>
      <c r="J29" s="251"/>
      <c r="K29" s="75">
        <f t="shared" ref="K29:K39" si="12">IF($F29="X",L29,IF(J29="X",L29,0))</f>
        <v>0.09</v>
      </c>
      <c r="L29" s="74">
        <f>'Tabella-Z2'!H34</f>
        <v>0.09</v>
      </c>
      <c r="M29" s="251"/>
      <c r="N29" s="76">
        <f t="shared" ref="N29:N57" si="13">IF($F29="X",O29,IF(M29="X",O29,0))</f>
        <v>0.09</v>
      </c>
      <c r="O29" s="77">
        <f>'Tabella-Z2'!I34</f>
        <v>0.09</v>
      </c>
      <c r="P29" s="254"/>
      <c r="Q29" s="75">
        <f t="shared" ref="Q29:Q38" si="14">IF($F29="X",R29,IF(P29="X",R29,0))</f>
        <v>0.09</v>
      </c>
      <c r="R29" s="74">
        <f>'Tabella-Z2'!I34</f>
        <v>0.09</v>
      </c>
      <c r="S29" s="251"/>
      <c r="T29" s="76">
        <f t="shared" ref="T29:T57" si="15">IF($F29="X",U29,IF(S29="X",U29,0))</f>
        <v>0.09</v>
      </c>
      <c r="U29" s="77">
        <f>'Tabella-Z2'!K34</f>
        <v>0.09</v>
      </c>
      <c r="V29" s="254"/>
      <c r="W29" s="75">
        <f t="shared" ref="W29:W57" si="16">IF($F29="X",X29,IF(V29="X",X29,0))</f>
        <v>0.09</v>
      </c>
      <c r="X29" s="74">
        <f>'Tabella-Z2'!K34</f>
        <v>0.09</v>
      </c>
      <c r="Y29" s="251"/>
      <c r="Z29" s="75">
        <f t="shared" ref="Z29:Z38" si="17">IF($F29="X",AA29,IF(Y29="X",AA29,0))</f>
        <v>0.09</v>
      </c>
      <c r="AA29" s="78">
        <f>'Tabella-Z2'!K34</f>
        <v>0.09</v>
      </c>
    </row>
    <row r="30" spans="1:27" ht="18" customHeight="1" outlineLevel="1" x14ac:dyDescent="0.3">
      <c r="B30" s="179" t="s">
        <v>464</v>
      </c>
      <c r="C30" s="462" t="s">
        <v>465</v>
      </c>
      <c r="D30" s="462"/>
      <c r="E30" s="462"/>
      <c r="F30" s="40" t="s">
        <v>713</v>
      </c>
      <c r="G30" s="248"/>
      <c r="H30" s="73">
        <v>0</v>
      </c>
      <c r="I30" s="74">
        <f>'Tabella-Z2'!H35</f>
        <v>0.01</v>
      </c>
      <c r="J30" s="251"/>
      <c r="K30" s="75">
        <f t="shared" si="12"/>
        <v>0.01</v>
      </c>
      <c r="L30" s="74">
        <f>'Tabella-Z2'!H35</f>
        <v>0.01</v>
      </c>
      <c r="M30" s="251"/>
      <c r="N30" s="76">
        <f t="shared" si="13"/>
        <v>0.01</v>
      </c>
      <c r="O30" s="77">
        <f>'Tabella-Z2'!I35</f>
        <v>0.01</v>
      </c>
      <c r="P30" s="254"/>
      <c r="Q30" s="75">
        <f t="shared" si="14"/>
        <v>0.01</v>
      </c>
      <c r="R30" s="74">
        <f>'Tabella-Z2'!I35</f>
        <v>0.01</v>
      </c>
      <c r="S30" s="251"/>
      <c r="T30" s="76">
        <f t="shared" si="15"/>
        <v>0.01</v>
      </c>
      <c r="U30" s="77">
        <f>'Tabella-Z2'!K35</f>
        <v>0.01</v>
      </c>
      <c r="V30" s="254"/>
      <c r="W30" s="75">
        <f t="shared" si="16"/>
        <v>0.01</v>
      </c>
      <c r="X30" s="74">
        <f>'Tabella-Z2'!K35</f>
        <v>0.01</v>
      </c>
      <c r="Y30" s="251"/>
      <c r="Z30" s="75">
        <f t="shared" si="17"/>
        <v>0.01</v>
      </c>
      <c r="AA30" s="78">
        <f>'Tabella-Z2'!N35</f>
        <v>0.01</v>
      </c>
    </row>
    <row r="31" spans="1:27" ht="18" customHeight="1" outlineLevel="1" x14ac:dyDescent="0.3">
      <c r="B31" s="179" t="s">
        <v>466</v>
      </c>
      <c r="C31" s="462" t="s">
        <v>467</v>
      </c>
      <c r="D31" s="462"/>
      <c r="E31" s="462"/>
      <c r="F31" s="40" t="s">
        <v>713</v>
      </c>
      <c r="G31" s="248"/>
      <c r="H31" s="73">
        <f t="shared" ref="H31" si="18">IF($F31="X",I31,IF(G31="X",I31,0))</f>
        <v>0.02</v>
      </c>
      <c r="I31" s="74">
        <f>'Tabella-Z2'!H36</f>
        <v>0.02</v>
      </c>
      <c r="J31" s="251"/>
      <c r="K31" s="75">
        <v>0</v>
      </c>
      <c r="L31" s="74">
        <f>'Tabella-Z2'!H36</f>
        <v>0.02</v>
      </c>
      <c r="M31" s="251"/>
      <c r="N31" s="76">
        <v>0</v>
      </c>
      <c r="O31" s="77">
        <f>'Tabella-Z2'!I36</f>
        <v>0.02</v>
      </c>
      <c r="P31" s="254"/>
      <c r="Q31" s="75">
        <v>0</v>
      </c>
      <c r="R31" s="74">
        <f>'Tabella-Z2'!I36</f>
        <v>0.02</v>
      </c>
      <c r="S31" s="251"/>
      <c r="T31" s="76">
        <v>0</v>
      </c>
      <c r="U31" s="77">
        <f>'Tabella-Z2'!K36</f>
        <v>0.02</v>
      </c>
      <c r="V31" s="254"/>
      <c r="W31" s="75">
        <v>0</v>
      </c>
      <c r="X31" s="74">
        <f>'Tabella-Z2'!K36</f>
        <v>0.02</v>
      </c>
      <c r="Y31" s="251"/>
      <c r="Z31" s="75">
        <v>0</v>
      </c>
      <c r="AA31" s="78">
        <f>'Tabella-Z2'!N36</f>
        <v>0.02</v>
      </c>
    </row>
    <row r="32" spans="1:27" ht="18" customHeight="1" outlineLevel="1" x14ac:dyDescent="0.3">
      <c r="B32" s="179" t="s">
        <v>468</v>
      </c>
      <c r="C32" s="462" t="s">
        <v>771</v>
      </c>
      <c r="D32" s="476"/>
      <c r="E32" s="476"/>
      <c r="F32" s="40"/>
      <c r="G32" s="248"/>
      <c r="H32" s="73">
        <v>0</v>
      </c>
      <c r="I32" s="74">
        <f>'Tabella-Z2'!H37</f>
        <v>0.03</v>
      </c>
      <c r="J32" s="251"/>
      <c r="K32" s="75">
        <f t="shared" si="12"/>
        <v>0</v>
      </c>
      <c r="L32" s="74">
        <f>'Tabella-Z2'!H37</f>
        <v>0.03</v>
      </c>
      <c r="M32" s="251"/>
      <c r="N32" s="76">
        <f t="shared" si="13"/>
        <v>0</v>
      </c>
      <c r="O32" s="77">
        <f>'Tabella-Z2'!I37</f>
        <v>0.03</v>
      </c>
      <c r="P32" s="254"/>
      <c r="Q32" s="75">
        <f t="shared" si="14"/>
        <v>0</v>
      </c>
      <c r="R32" s="74">
        <f>'Tabella-Z2'!I37</f>
        <v>0.03</v>
      </c>
      <c r="S32" s="251"/>
      <c r="T32" s="76">
        <f t="shared" si="15"/>
        <v>0</v>
      </c>
      <c r="U32" s="77">
        <f>'Tabella-Z2'!K37</f>
        <v>0.03</v>
      </c>
      <c r="V32" s="254"/>
      <c r="W32" s="75">
        <f t="shared" si="16"/>
        <v>0</v>
      </c>
      <c r="X32" s="74">
        <f>'Tabella-Z2'!K37</f>
        <v>0.03</v>
      </c>
      <c r="Y32" s="251"/>
      <c r="Z32" s="75">
        <f t="shared" si="17"/>
        <v>0</v>
      </c>
      <c r="AA32" s="78">
        <f>'Tabella-Z2'!N37</f>
        <v>0.03</v>
      </c>
    </row>
    <row r="33" spans="2:27" ht="18" customHeight="1" outlineLevel="1" x14ac:dyDescent="0.3">
      <c r="B33" s="179" t="s">
        <v>469</v>
      </c>
      <c r="C33" s="462" t="s">
        <v>772</v>
      </c>
      <c r="D33" s="476"/>
      <c r="E33" s="476"/>
      <c r="F33" s="40"/>
      <c r="G33" s="248"/>
      <c r="H33" s="73">
        <v>0</v>
      </c>
      <c r="I33" s="74">
        <f>'Tabella-Z2'!H38</f>
        <v>7.0000000000000007E-2</v>
      </c>
      <c r="J33" s="251"/>
      <c r="K33" s="75">
        <f t="shared" si="12"/>
        <v>0</v>
      </c>
      <c r="L33" s="74">
        <f>'Tabella-Z2'!H38</f>
        <v>7.0000000000000007E-2</v>
      </c>
      <c r="M33" s="251"/>
      <c r="N33" s="76">
        <f t="shared" si="13"/>
        <v>0</v>
      </c>
      <c r="O33" s="77">
        <f>'Tabella-Z2'!I38</f>
        <v>7.0000000000000007E-2</v>
      </c>
      <c r="P33" s="254"/>
      <c r="Q33" s="75">
        <f t="shared" si="14"/>
        <v>0</v>
      </c>
      <c r="R33" s="74">
        <f>'Tabella-Z2'!I38</f>
        <v>7.0000000000000007E-2</v>
      </c>
      <c r="S33" s="251"/>
      <c r="T33" s="76">
        <f t="shared" si="15"/>
        <v>0</v>
      </c>
      <c r="U33" s="77">
        <f>'Tabella-Z2'!K38</f>
        <v>7.0000000000000007E-2</v>
      </c>
      <c r="V33" s="254"/>
      <c r="W33" s="75">
        <f t="shared" si="16"/>
        <v>0</v>
      </c>
      <c r="X33" s="74">
        <f>'Tabella-Z2'!K38</f>
        <v>7.0000000000000007E-2</v>
      </c>
      <c r="Y33" s="251"/>
      <c r="Z33" s="75">
        <f t="shared" si="17"/>
        <v>0</v>
      </c>
      <c r="AA33" s="78">
        <f>'Tabella-Z2'!N38</f>
        <v>7.0000000000000007E-2</v>
      </c>
    </row>
    <row r="34" spans="2:27" ht="18" customHeight="1" outlineLevel="1" x14ac:dyDescent="0.3">
      <c r="B34" s="179" t="s">
        <v>470</v>
      </c>
      <c r="C34" s="462" t="s">
        <v>471</v>
      </c>
      <c r="D34" s="462"/>
      <c r="E34" s="462"/>
      <c r="F34" s="40" t="s">
        <v>713</v>
      </c>
      <c r="G34" s="248"/>
      <c r="H34" s="73">
        <v>0</v>
      </c>
      <c r="I34" s="74">
        <f>'Tabella-Z2'!H39</f>
        <v>0.03</v>
      </c>
      <c r="J34" s="251"/>
      <c r="K34" s="75">
        <f t="shared" si="12"/>
        <v>0.03</v>
      </c>
      <c r="L34" s="74">
        <f>'Tabella-Z2'!H39</f>
        <v>0.03</v>
      </c>
      <c r="M34" s="251"/>
      <c r="N34" s="76">
        <f t="shared" si="13"/>
        <v>0.03</v>
      </c>
      <c r="O34" s="77">
        <f>'Tabella-Z2'!I39</f>
        <v>0.03</v>
      </c>
      <c r="P34" s="254"/>
      <c r="Q34" s="75">
        <f t="shared" si="14"/>
        <v>0.03</v>
      </c>
      <c r="R34" s="74">
        <f>'Tabella-Z2'!I39</f>
        <v>0.03</v>
      </c>
      <c r="S34" s="251"/>
      <c r="T34" s="76">
        <f t="shared" si="15"/>
        <v>0.03</v>
      </c>
      <c r="U34" s="77">
        <f>'Tabella-Z2'!K39</f>
        <v>0.03</v>
      </c>
      <c r="V34" s="254"/>
      <c r="W34" s="75">
        <f t="shared" si="16"/>
        <v>0.03</v>
      </c>
      <c r="X34" s="74">
        <f>'Tabella-Z2'!K39</f>
        <v>0.03</v>
      </c>
      <c r="Y34" s="251"/>
      <c r="Z34" s="75">
        <f t="shared" si="17"/>
        <v>0.03</v>
      </c>
      <c r="AA34" s="78">
        <f>'Tabella-Z2'!N39</f>
        <v>0.03</v>
      </c>
    </row>
    <row r="35" spans="2:27" ht="18" customHeight="1" outlineLevel="1" x14ac:dyDescent="0.3">
      <c r="B35" s="179" t="s">
        <v>472</v>
      </c>
      <c r="C35" s="462" t="s">
        <v>473</v>
      </c>
      <c r="D35" s="462"/>
      <c r="E35" s="462"/>
      <c r="F35" s="40"/>
      <c r="G35" s="248"/>
      <c r="H35" s="73">
        <v>0</v>
      </c>
      <c r="I35" s="74">
        <f>'Tabella-Z2'!H40</f>
        <v>1.4999999999999999E-2</v>
      </c>
      <c r="J35" s="251"/>
      <c r="K35" s="75">
        <f t="shared" si="12"/>
        <v>0</v>
      </c>
      <c r="L35" s="74">
        <f>'Tabella-Z2'!H40</f>
        <v>1.4999999999999999E-2</v>
      </c>
      <c r="M35" s="251"/>
      <c r="N35" s="76">
        <f t="shared" si="13"/>
        <v>0</v>
      </c>
      <c r="O35" s="77">
        <f>'Tabella-Z2'!I40</f>
        <v>1.4999999999999999E-2</v>
      </c>
      <c r="P35" s="254"/>
      <c r="Q35" s="75">
        <f t="shared" si="14"/>
        <v>0</v>
      </c>
      <c r="R35" s="74">
        <f>'Tabella-Z2'!I40</f>
        <v>1.4999999999999999E-2</v>
      </c>
      <c r="S35" s="251"/>
      <c r="T35" s="76">
        <f t="shared" si="15"/>
        <v>0</v>
      </c>
      <c r="U35" s="77">
        <f>'Tabella-Z2'!K40</f>
        <v>1.4999999999999999E-2</v>
      </c>
      <c r="V35" s="254"/>
      <c r="W35" s="75">
        <f t="shared" si="16"/>
        <v>0</v>
      </c>
      <c r="X35" s="74">
        <f>'Tabella-Z2'!K40</f>
        <v>1.4999999999999999E-2</v>
      </c>
      <c r="Y35" s="251"/>
      <c r="Z35" s="75">
        <f t="shared" si="17"/>
        <v>0</v>
      </c>
      <c r="AA35" s="78">
        <f>'Tabella-Z2'!N40</f>
        <v>1.4999999999999999E-2</v>
      </c>
    </row>
    <row r="36" spans="2:27" ht="18" customHeight="1" outlineLevel="1" x14ac:dyDescent="0.3">
      <c r="B36" s="179" t="s">
        <v>474</v>
      </c>
      <c r="C36" s="462" t="s">
        <v>475</v>
      </c>
      <c r="D36" s="462"/>
      <c r="E36" s="462"/>
      <c r="F36" s="40"/>
      <c r="G36" s="248"/>
      <c r="H36" s="73">
        <v>0</v>
      </c>
      <c r="I36" s="74">
        <f>'Tabella-Z2'!H41</f>
        <v>1.4999999999999999E-2</v>
      </c>
      <c r="J36" s="251"/>
      <c r="K36" s="75">
        <f t="shared" si="12"/>
        <v>0</v>
      </c>
      <c r="L36" s="74">
        <f>'Tabella-Z2'!H41</f>
        <v>1.4999999999999999E-2</v>
      </c>
      <c r="M36" s="251"/>
      <c r="N36" s="76">
        <f t="shared" si="13"/>
        <v>0</v>
      </c>
      <c r="O36" s="77">
        <f>'Tabella-Z2'!I41</f>
        <v>1.4999999999999999E-2</v>
      </c>
      <c r="P36" s="254"/>
      <c r="Q36" s="75">
        <f t="shared" si="14"/>
        <v>0</v>
      </c>
      <c r="R36" s="74">
        <f>'Tabella-Z2'!I41</f>
        <v>1.4999999999999999E-2</v>
      </c>
      <c r="S36" s="251"/>
      <c r="T36" s="76">
        <f t="shared" si="15"/>
        <v>0</v>
      </c>
      <c r="U36" s="77">
        <f>'Tabella-Z2'!K41</f>
        <v>1.4999999999999999E-2</v>
      </c>
      <c r="V36" s="254"/>
      <c r="W36" s="75">
        <f t="shared" si="16"/>
        <v>0</v>
      </c>
      <c r="X36" s="74">
        <f>'Tabella-Z2'!K41</f>
        <v>1.4999999999999999E-2</v>
      </c>
      <c r="Y36" s="251"/>
      <c r="Z36" s="75">
        <f t="shared" si="17"/>
        <v>0</v>
      </c>
      <c r="AA36" s="78">
        <f>'Tabella-Z2'!N41</f>
        <v>1.4999999999999999E-2</v>
      </c>
    </row>
    <row r="37" spans="2:27" ht="18" customHeight="1" outlineLevel="1" x14ac:dyDescent="0.3">
      <c r="B37" s="179" t="s">
        <v>476</v>
      </c>
      <c r="C37" s="462" t="s">
        <v>477</v>
      </c>
      <c r="D37" s="462"/>
      <c r="E37" s="462"/>
      <c r="F37" s="40" t="s">
        <v>713</v>
      </c>
      <c r="G37" s="248"/>
      <c r="H37" s="73">
        <v>0</v>
      </c>
      <c r="I37" s="74">
        <f>'Tabella-Z2'!H42</f>
        <v>1.4999999999999999E-2</v>
      </c>
      <c r="J37" s="251"/>
      <c r="K37" s="75">
        <f t="shared" si="12"/>
        <v>1.4999999999999999E-2</v>
      </c>
      <c r="L37" s="74">
        <f>'Tabella-Z2'!H42</f>
        <v>1.4999999999999999E-2</v>
      </c>
      <c r="M37" s="251"/>
      <c r="N37" s="76">
        <f t="shared" si="13"/>
        <v>1.4999999999999999E-2</v>
      </c>
      <c r="O37" s="77">
        <f>'Tabella-Z2'!I42</f>
        <v>1.4999999999999999E-2</v>
      </c>
      <c r="P37" s="254"/>
      <c r="Q37" s="75">
        <f t="shared" si="14"/>
        <v>1.4999999999999999E-2</v>
      </c>
      <c r="R37" s="74">
        <f>'Tabella-Z2'!I42</f>
        <v>1.4999999999999999E-2</v>
      </c>
      <c r="S37" s="251"/>
      <c r="T37" s="76">
        <f t="shared" si="15"/>
        <v>1.4999999999999999E-2</v>
      </c>
      <c r="U37" s="77">
        <f>'Tabella-Z2'!K42</f>
        <v>1.4999999999999999E-2</v>
      </c>
      <c r="V37" s="254"/>
      <c r="W37" s="75">
        <f t="shared" si="16"/>
        <v>1.4999999999999999E-2</v>
      </c>
      <c r="X37" s="74">
        <f>'Tabella-Z2'!K42</f>
        <v>1.4999999999999999E-2</v>
      </c>
      <c r="Y37" s="251"/>
      <c r="Z37" s="75">
        <f t="shared" si="17"/>
        <v>1.4999999999999999E-2</v>
      </c>
      <c r="AA37" s="78">
        <f>'Tabella-Z2'!N42</f>
        <v>1.4999999999999999E-2</v>
      </c>
    </row>
    <row r="38" spans="2:27" ht="18" customHeight="1" outlineLevel="1" x14ac:dyDescent="0.3">
      <c r="B38" s="179" t="s">
        <v>478</v>
      </c>
      <c r="C38" s="462" t="s">
        <v>479</v>
      </c>
      <c r="D38" s="462"/>
      <c r="E38" s="462"/>
      <c r="F38" s="69"/>
      <c r="G38" s="249"/>
      <c r="H38" s="73">
        <v>0</v>
      </c>
      <c r="I38" s="74">
        <f>'Tabella-Z2'!H43</f>
        <v>1.4999999999999999E-2</v>
      </c>
      <c r="J38" s="251"/>
      <c r="K38" s="75">
        <f t="shared" si="12"/>
        <v>0</v>
      </c>
      <c r="L38" s="74">
        <f>'Tabella-Z2'!H43</f>
        <v>1.4999999999999999E-2</v>
      </c>
      <c r="M38" s="251"/>
      <c r="N38" s="76">
        <f t="shared" si="13"/>
        <v>0</v>
      </c>
      <c r="O38" s="77">
        <f>'Tabella-Z2'!I43</f>
        <v>1.4999999999999999E-2</v>
      </c>
      <c r="P38" s="254"/>
      <c r="Q38" s="75">
        <f t="shared" si="14"/>
        <v>0</v>
      </c>
      <c r="R38" s="74">
        <f>'Tabella-Z2'!I43</f>
        <v>1.4999999999999999E-2</v>
      </c>
      <c r="S38" s="251"/>
      <c r="T38" s="76">
        <f t="shared" si="15"/>
        <v>0</v>
      </c>
      <c r="U38" s="77">
        <f>'Tabella-Z2'!K43</f>
        <v>1.4999999999999999E-2</v>
      </c>
      <c r="V38" s="254"/>
      <c r="W38" s="75">
        <f t="shared" si="16"/>
        <v>0</v>
      </c>
      <c r="X38" s="74">
        <f>'Tabella-Z2'!K43</f>
        <v>1.4999999999999999E-2</v>
      </c>
      <c r="Y38" s="251"/>
      <c r="Z38" s="75">
        <f t="shared" si="17"/>
        <v>0</v>
      </c>
      <c r="AA38" s="78">
        <f>'Tabella-Z2'!N43</f>
        <v>1.4999999999999999E-2</v>
      </c>
    </row>
    <row r="39" spans="2:27" ht="18" customHeight="1" outlineLevel="1" x14ac:dyDescent="0.3">
      <c r="B39" s="488" t="s">
        <v>480</v>
      </c>
      <c r="C39" s="468" t="s">
        <v>677</v>
      </c>
      <c r="D39" s="180" t="s">
        <v>439</v>
      </c>
      <c r="E39" s="181">
        <v>250000</v>
      </c>
      <c r="F39" s="491"/>
      <c r="G39" s="494"/>
      <c r="H39" s="47">
        <v>0</v>
      </c>
      <c r="I39" s="56">
        <f>'Tabella-Z2'!H44</f>
        <v>3.9E-2</v>
      </c>
      <c r="J39" s="482"/>
      <c r="K39" s="52">
        <f t="shared" si="12"/>
        <v>0</v>
      </c>
      <c r="L39" s="56">
        <f>'Tabella-Z2'!H44</f>
        <v>3.9E-2</v>
      </c>
      <c r="M39" s="482"/>
      <c r="N39" s="41">
        <f>IF($F39="X",O39,IF(M39="X",O39,0))</f>
        <v>0</v>
      </c>
      <c r="O39" s="42">
        <f>IF(M6="",0,IF(VLOOKUP($M$6,'Tabella-Z1'!$K$27:$M$32,3)=13,'Tabella-Z2'!I44,'Tabella-Z2'!J44))</f>
        <v>3.9E-2</v>
      </c>
      <c r="P39" s="485"/>
      <c r="Q39" s="52">
        <f>IF($F39="X",R39,IF(P39="X",R39,0))</f>
        <v>0</v>
      </c>
      <c r="R39" s="56">
        <f>IF(P6="",0,IF(VLOOKUP($M$6,'Tabella-Z1'!$K$27:$M$32,3)=13,'Tabella-Z2'!I44,'Tabella-Z2'!J44))</f>
        <v>3.9E-2</v>
      </c>
      <c r="S39" s="482"/>
      <c r="T39" s="41">
        <f>IF($F39="X",U39,IF(S39="X",U39,0))</f>
        <v>0</v>
      </c>
      <c r="U39" s="42">
        <f>'Tabella-Z2'!K44</f>
        <v>3.9E-2</v>
      </c>
      <c r="V39" s="485"/>
      <c r="W39" s="52">
        <f>IF($F39="X",X39,IF(V39="X",X39,0))</f>
        <v>0</v>
      </c>
      <c r="X39" s="56">
        <f>'Tabella-Z2'!K44</f>
        <v>3.9E-2</v>
      </c>
      <c r="Y39" s="482"/>
      <c r="Z39" s="52">
        <f>IF($F39="X",AA39,IF(Y39="X",AA39,0))</f>
        <v>0</v>
      </c>
      <c r="AA39" s="43">
        <f>'Tabella-Z2'!N44</f>
        <v>5.2999999999999999E-2</v>
      </c>
    </row>
    <row r="40" spans="2:27" ht="18" customHeight="1" outlineLevel="1" x14ac:dyDescent="0.3">
      <c r="B40" s="489"/>
      <c r="C40" s="490"/>
      <c r="D40" s="183" t="s">
        <v>440</v>
      </c>
      <c r="E40" s="184">
        <v>500000</v>
      </c>
      <c r="F40" s="492"/>
      <c r="G40" s="495"/>
      <c r="H40" s="58">
        <v>0</v>
      </c>
      <c r="I40" s="59">
        <f>'Tabella-Z2'!H45</f>
        <v>0.01</v>
      </c>
      <c r="J40" s="483"/>
      <c r="K40" s="60">
        <f>IF(AND($F$39="X",$J$4&gt;E39),L40,IF(AND($G$39="X",$J$4&gt;E39),L40,0))</f>
        <v>0</v>
      </c>
      <c r="L40" s="59">
        <f>'Tabella-Z2'!H45</f>
        <v>0.01</v>
      </c>
      <c r="M40" s="483"/>
      <c r="N40" s="61">
        <f>IF(AND($F$39="X",$M$4&gt;E39),O40,IF(AND($M$39="X",$M$4&gt;E39),O40,0))</f>
        <v>0</v>
      </c>
      <c r="O40" s="62">
        <f>IF(M6="",0,IF(VLOOKUP($M$6,'Tabella-Z1'!$K$27:$M$32,3)=13,'Tabella-Z2'!I45,'Tabella-Z2'!J45))</f>
        <v>0.01</v>
      </c>
      <c r="P40" s="486"/>
      <c r="Q40" s="60">
        <f>IF(AND($F$39="X",$P$4&gt;E39),R40,IF(AND($P$39="X",$P$4&gt;E39),R40,0))</f>
        <v>0</v>
      </c>
      <c r="R40" s="59">
        <f>IF(P6="",0,IF(VLOOKUP($P$6,'Tabella-Z1'!$K$27:$M$32,3)=13,'Tabella-Z2'!I45,'Tabella-Z2'!J45))</f>
        <v>0.01</v>
      </c>
      <c r="S40" s="483"/>
      <c r="T40" s="61">
        <f>IF(AND($F$39="X",$S$4&gt;E39),U40,IF(AND($S$39="X",$S$4&gt;E39),U40,0))</f>
        <v>0</v>
      </c>
      <c r="U40" s="62">
        <f>'Tabella-Z2'!K45</f>
        <v>0.01</v>
      </c>
      <c r="V40" s="486"/>
      <c r="W40" s="60">
        <f>IF(AND($F$39="X",$V$4&gt;E39),X40,IF(AND($V$39="X",$V$4&gt;E39),X40,0))</f>
        <v>0</v>
      </c>
      <c r="X40" s="59">
        <f>'Tabella-Z2'!K45</f>
        <v>0.01</v>
      </c>
      <c r="Y40" s="483"/>
      <c r="Z40" s="60">
        <f>IF(AND($F$39="X",$Y$4&gt;E39),AA40,IF(AND($V$39="X",$Y$4&gt;E39),AA40,0))</f>
        <v>0</v>
      </c>
      <c r="AA40" s="63">
        <f>'Tabella-Z2'!N45</f>
        <v>4.8000000000000001E-2</v>
      </c>
    </row>
    <row r="41" spans="2:27" ht="18" customHeight="1" outlineLevel="1" x14ac:dyDescent="0.3">
      <c r="B41" s="489"/>
      <c r="C41" s="490"/>
      <c r="D41" s="183" t="s">
        <v>440</v>
      </c>
      <c r="E41" s="184">
        <v>1000000</v>
      </c>
      <c r="F41" s="492"/>
      <c r="G41" s="495"/>
      <c r="H41" s="58">
        <v>0</v>
      </c>
      <c r="I41" s="59">
        <f>'Tabella-Z2'!H46</f>
        <v>1.2999999999999999E-2</v>
      </c>
      <c r="J41" s="483"/>
      <c r="K41" s="60">
        <f>IF(AND($F$39="X",$J$4&gt;E40),L41,IF(AND($G$39="X",$J$4&gt;E40),L41,0))</f>
        <v>0</v>
      </c>
      <c r="L41" s="59">
        <f>'Tabella-Z2'!H46</f>
        <v>1.2999999999999999E-2</v>
      </c>
      <c r="M41" s="483"/>
      <c r="N41" s="61">
        <f>IF(AND($F$39="X",$M$4&gt;E40),O41,IF(AND($M$39="X",$M$4&gt;E40),O41,0))</f>
        <v>0</v>
      </c>
      <c r="O41" s="62">
        <f>IF(M6="",0,IF(VLOOKUP($M$6,'Tabella-Z1'!$K$27:$M$32,3)=13,'Tabella-Z2'!I46,'Tabella-Z2'!J46))</f>
        <v>1.2999999999999999E-2</v>
      </c>
      <c r="P41" s="486"/>
      <c r="Q41" s="60">
        <f>IF(AND($F$39="X",$P$4&gt;E40),R41,IF(AND($M$39="X",$P$4&gt;E40),R41,0))</f>
        <v>0</v>
      </c>
      <c r="R41" s="59">
        <f>IF(P6="",0,IF(VLOOKUP($P$6,'Tabella-Z1'!$K$27:$M$32,3)=13,'Tabella-Z2'!I46,'Tabella-Z2'!J46))</f>
        <v>1.2999999999999999E-2</v>
      </c>
      <c r="S41" s="483"/>
      <c r="T41" s="61">
        <f>IF(AND($F$39="X",$S$4&gt;E40),U41,IF(AND($S$39="X",$S$4&gt;E40),U41,0))</f>
        <v>0</v>
      </c>
      <c r="U41" s="62">
        <f>'Tabella-Z2'!K46</f>
        <v>1.2999999999999999E-2</v>
      </c>
      <c r="V41" s="486"/>
      <c r="W41" s="60">
        <f>IF(AND($F$39="X",$V$4&gt;E40),X41,IF(AND($V$39="X",$V$4&gt;E40),X41,0))</f>
        <v>0</v>
      </c>
      <c r="X41" s="59">
        <f>'Tabella-Z2'!K46</f>
        <v>1.2999999999999999E-2</v>
      </c>
      <c r="Y41" s="483"/>
      <c r="Z41" s="60">
        <f>IF(AND($F$39="X",$Y$4&gt;E40),AA41,IF(AND($V$39="X",$Y$4&gt;E40),AA41,0))</f>
        <v>0</v>
      </c>
      <c r="AA41" s="63">
        <f>'Tabella-Z2'!N46</f>
        <v>4.3999999999999997E-2</v>
      </c>
    </row>
    <row r="42" spans="2:27" ht="18" customHeight="1" outlineLevel="1" x14ac:dyDescent="0.3">
      <c r="B42" s="489"/>
      <c r="C42" s="490"/>
      <c r="D42" s="183" t="s">
        <v>440</v>
      </c>
      <c r="E42" s="184">
        <v>2500000</v>
      </c>
      <c r="F42" s="492"/>
      <c r="G42" s="495"/>
      <c r="H42" s="58">
        <v>0</v>
      </c>
      <c r="I42" s="59">
        <f>'Tabella-Z2'!H47</f>
        <v>1.7999999999999999E-2</v>
      </c>
      <c r="J42" s="483"/>
      <c r="K42" s="60">
        <f>IF(AND($F$39="X",$J$4&gt;E41),L42,IF(AND($G$39="X",$J$4&gt;E41),L42,0))</f>
        <v>0</v>
      </c>
      <c r="L42" s="59">
        <f>'Tabella-Z2'!H47</f>
        <v>1.7999999999999999E-2</v>
      </c>
      <c r="M42" s="483"/>
      <c r="N42" s="61">
        <f>IF(AND($F$39="X",$M$4&gt;E41),O42,IF(AND($M$39="X",$M$4&gt;E41),O42,0))</f>
        <v>0</v>
      </c>
      <c r="O42" s="62">
        <f>IF(M6="",0,IF(VLOOKUP($M$6,'Tabella-Z1'!$K$27:$M$32,3)=13,'Tabella-Z2'!I47,'Tabella-Z2'!J47))</f>
        <v>1.7999999999999999E-2</v>
      </c>
      <c r="P42" s="486"/>
      <c r="Q42" s="60">
        <f>IF(AND($F$39="X",$P$4&gt;E41),R42,IF(AND($M$39="X",$P$4&gt;E41),R42,0))</f>
        <v>0</v>
      </c>
      <c r="R42" s="59">
        <f>IF(P6="",0,IF(VLOOKUP($P$6,'Tabella-Z1'!$K$27:$M$32,3)=13,'Tabella-Z2'!I47,'Tabella-Z2'!J47))</f>
        <v>1.7999999999999999E-2</v>
      </c>
      <c r="S42" s="483"/>
      <c r="T42" s="61">
        <f>IF(AND($F$39="X",$S$4&gt;E41),U42,IF(AND($S$39="X",$S$4&gt;E41),U42,0))</f>
        <v>0</v>
      </c>
      <c r="U42" s="62">
        <f>'Tabella-Z2'!K47</f>
        <v>1.7999999999999999E-2</v>
      </c>
      <c r="V42" s="486"/>
      <c r="W42" s="60">
        <f>IF(AND($F$39="X",$V$4&gt;E41),X42,IF(AND($V$39="X",$V$4&gt;E41),X42,0))</f>
        <v>0</v>
      </c>
      <c r="X42" s="59">
        <f>'Tabella-Z2'!K47</f>
        <v>1.7999999999999999E-2</v>
      </c>
      <c r="Y42" s="483"/>
      <c r="Z42" s="60">
        <f>IF(AND($F$39="X",$Y$4&gt;E41),AA42,IF(AND($V$39="X",$Y$4&gt;E41),AA42,0))</f>
        <v>0</v>
      </c>
      <c r="AA42" s="63">
        <f>'Tabella-Z2'!N47</f>
        <v>4.2000000000000003E-2</v>
      </c>
    </row>
    <row r="43" spans="2:27" ht="18" customHeight="1" outlineLevel="1" x14ac:dyDescent="0.3">
      <c r="B43" s="489"/>
      <c r="C43" s="490"/>
      <c r="D43" s="183" t="s">
        <v>440</v>
      </c>
      <c r="E43" s="184">
        <v>10000000</v>
      </c>
      <c r="F43" s="492"/>
      <c r="G43" s="495"/>
      <c r="H43" s="58">
        <v>0</v>
      </c>
      <c r="I43" s="59">
        <f>'Tabella-Z2'!H48</f>
        <v>2.1999999999999999E-2</v>
      </c>
      <c r="J43" s="483"/>
      <c r="K43" s="60">
        <f>IF(AND($F$39="X",$J$4&gt;E42),L43,IF(AND($G$39="X",$J$4&gt;E42),L43,0))</f>
        <v>0</v>
      </c>
      <c r="L43" s="59">
        <f>'Tabella-Z2'!H48</f>
        <v>2.1999999999999999E-2</v>
      </c>
      <c r="M43" s="483"/>
      <c r="N43" s="61">
        <f>IF(AND($F$39="X",$M$4&gt;E42),O43,IF(AND($M$39="X",$M$4&gt;E42),O43,0))</f>
        <v>0</v>
      </c>
      <c r="O43" s="62">
        <f>IF(M6="",0,IF(VLOOKUP($M$6,'Tabella-Z1'!$K$27:$M$32,3)=13,'Tabella-Z2'!I48,'Tabella-Z2'!J48))</f>
        <v>2.1999999999999999E-2</v>
      </c>
      <c r="P43" s="486"/>
      <c r="Q43" s="60">
        <f>IF(AND($F$39="X",$P$4&gt;E42),R43,IF(AND($M$39="X",$P$4&gt;E42),R43,0))</f>
        <v>0</v>
      </c>
      <c r="R43" s="59">
        <f>IF(P6="",0,IF(VLOOKUP($P$6,'Tabella-Z1'!$K$27:$M$32,3)=13,'Tabella-Z2'!I48,'Tabella-Z2'!J48))</f>
        <v>2.1999999999999999E-2</v>
      </c>
      <c r="S43" s="483"/>
      <c r="T43" s="61">
        <f>IF(AND($F$39="X",$S$4&gt;E42),U43,IF(AND($S$39="X",$S$4&gt;E42),U43,0))</f>
        <v>0</v>
      </c>
      <c r="U43" s="62">
        <f>'Tabella-Z2'!K48</f>
        <v>2.1999999999999999E-2</v>
      </c>
      <c r="V43" s="486"/>
      <c r="W43" s="60">
        <f>IF(AND($F$39="X",$V$4&gt;E42),X43,IF(AND($V$39="X",$V$4&gt;E42),X43,0))</f>
        <v>0</v>
      </c>
      <c r="X43" s="59">
        <f>'Tabella-Z2'!K48</f>
        <v>2.1999999999999999E-2</v>
      </c>
      <c r="Y43" s="483"/>
      <c r="Z43" s="60">
        <f>IF(AND($F$39="X",$Y$4&gt;E42),AA43,IF(AND($V$39="X",$Y$4&gt;E42),AA43,0))</f>
        <v>0</v>
      </c>
      <c r="AA43" s="63">
        <f>'Tabella-Z2'!N48</f>
        <v>2.7E-2</v>
      </c>
    </row>
    <row r="44" spans="2:27" ht="18" customHeight="1" outlineLevel="1" x14ac:dyDescent="0.3">
      <c r="B44" s="489"/>
      <c r="C44" s="490"/>
      <c r="D44" s="185" t="s">
        <v>441</v>
      </c>
      <c r="E44" s="186"/>
      <c r="F44" s="493"/>
      <c r="G44" s="496"/>
      <c r="H44" s="48">
        <v>0</v>
      </c>
      <c r="I44" s="57">
        <f>'Tabella-Z2'!H49</f>
        <v>2.1000000000000001E-2</v>
      </c>
      <c r="J44" s="484"/>
      <c r="K44" s="53">
        <f>IF(AND($F$39="X",$J$4&gt;E43),L44,IF(AND($G$39="X",$J$4&gt;E43),L44,0))</f>
        <v>0</v>
      </c>
      <c r="L44" s="57">
        <f>'Tabella-Z2'!H49</f>
        <v>2.1000000000000001E-2</v>
      </c>
      <c r="M44" s="484"/>
      <c r="N44" s="44">
        <f>IF(AND($F$39="X",$M$4&gt;E43),O44,IF(AND($M$39="X",$M$4&gt;E43),O44,0))</f>
        <v>0</v>
      </c>
      <c r="O44" s="45">
        <f>IF(M6="",0,IF(VLOOKUP($M$6,'Tabella-Z1'!$K$27:$M$32,3)=13,'Tabella-Z2'!I49,'Tabella-Z2'!J49))</f>
        <v>2.1000000000000001E-2</v>
      </c>
      <c r="P44" s="487"/>
      <c r="Q44" s="53">
        <f>IF(AND($F$39="X",$P$4&gt;E43),R44,IF(AND($M$39="X",$P$4&gt;E43),R44,0))</f>
        <v>0</v>
      </c>
      <c r="R44" s="57">
        <f>IF(P6="",0,IF(VLOOKUP($P$6,'Tabella-Z1'!$K$27:$M$32,3)=13,'Tabella-Z2'!I49,'Tabella-Z2'!J49))</f>
        <v>2.1000000000000001E-2</v>
      </c>
      <c r="S44" s="484"/>
      <c r="T44" s="44">
        <f>IF(AND($F$39="X",$S$4&gt;E43),U44,IF(AND($S$39="X",$S$4&gt;E43),U44,0))</f>
        <v>0</v>
      </c>
      <c r="U44" s="45">
        <f>'Tabella-Z2'!K49</f>
        <v>2.1000000000000001E-2</v>
      </c>
      <c r="V44" s="487"/>
      <c r="W44" s="53">
        <f>IF(AND($F$39="X",$V$4&gt;E43),X44,IF(AND($V$39="X",$V$4&gt;E43),X44,0))</f>
        <v>0</v>
      </c>
      <c r="X44" s="57">
        <f>'Tabella-Z2'!K49</f>
        <v>2.1000000000000001E-2</v>
      </c>
      <c r="Y44" s="484"/>
      <c r="Z44" s="53">
        <f>IF(AND($F$39="X",$Y$4&gt;E43),AA44,IF(AND($V$39="X",$Y$4&gt;E43),AA44,0))</f>
        <v>0</v>
      </c>
      <c r="AA44" s="46">
        <f>'Tabella-Z2'!N49</f>
        <v>2.5000000000000001E-2</v>
      </c>
    </row>
    <row r="45" spans="2:27" ht="18" customHeight="1" outlineLevel="1" x14ac:dyDescent="0.3">
      <c r="B45" s="179" t="s">
        <v>481</v>
      </c>
      <c r="C45" s="462" t="s">
        <v>482</v>
      </c>
      <c r="D45" s="462"/>
      <c r="E45" s="462"/>
      <c r="F45" s="40"/>
      <c r="G45" s="250"/>
      <c r="H45" s="73">
        <v>0</v>
      </c>
      <c r="I45" s="74">
        <f>'Tabella-Z2'!H50</f>
        <v>0.02</v>
      </c>
      <c r="J45" s="251"/>
      <c r="K45" s="75">
        <f t="shared" ref="K45:K49" si="19">IF($F45="X",L45,IF(J45="X",L45,0))</f>
        <v>0</v>
      </c>
      <c r="L45" s="74">
        <f>'Tabella-Z2'!H50</f>
        <v>0.02</v>
      </c>
      <c r="M45" s="251"/>
      <c r="N45" s="76">
        <f t="shared" si="13"/>
        <v>0</v>
      </c>
      <c r="O45" s="77">
        <f>'Tabella-Z2'!I50</f>
        <v>0.02</v>
      </c>
      <c r="P45" s="254"/>
      <c r="Q45" s="75">
        <f>IF($F45="X",R45,IF(P45="X",R45,0))</f>
        <v>0</v>
      </c>
      <c r="R45" s="74">
        <f>'Tabella-Z2'!I50</f>
        <v>0.02</v>
      </c>
      <c r="S45" s="251"/>
      <c r="T45" s="76">
        <f>IF($F45="X",U45,IF(S45="X",U45,0))</f>
        <v>0</v>
      </c>
      <c r="U45" s="77">
        <f>'Tabella-Z2'!K50</f>
        <v>0.02</v>
      </c>
      <c r="V45" s="254"/>
      <c r="W45" s="75">
        <f t="shared" si="16"/>
        <v>0</v>
      </c>
      <c r="X45" s="74">
        <f>'Tabella-Z2'!K50</f>
        <v>0.02</v>
      </c>
      <c r="Y45" s="251"/>
      <c r="Z45" s="75">
        <f t="shared" ref="Z45:Z50" si="20">IF($F45="X",AA45,IF(Y45="X",AA45,0))</f>
        <v>0</v>
      </c>
      <c r="AA45" s="78">
        <f>'Tabella-Z2'!K50</f>
        <v>0.02</v>
      </c>
    </row>
    <row r="46" spans="2:27" ht="18" customHeight="1" outlineLevel="1" x14ac:dyDescent="0.3">
      <c r="B46" s="179" t="s">
        <v>483</v>
      </c>
      <c r="C46" s="462" t="s">
        <v>484</v>
      </c>
      <c r="D46" s="462"/>
      <c r="E46" s="462"/>
      <c r="F46" s="40"/>
      <c r="G46" s="248"/>
      <c r="H46" s="73">
        <v>0</v>
      </c>
      <c r="I46" s="74">
        <f>'Tabella-Z2'!H51</f>
        <v>0.03</v>
      </c>
      <c r="J46" s="251"/>
      <c r="K46" s="75">
        <f t="shared" si="19"/>
        <v>0</v>
      </c>
      <c r="L46" s="74">
        <f>'Tabella-Z2'!H51</f>
        <v>0.03</v>
      </c>
      <c r="M46" s="251"/>
      <c r="N46" s="76">
        <f t="shared" si="13"/>
        <v>0</v>
      </c>
      <c r="O46" s="77">
        <f>'Tabella-Z2'!I51</f>
        <v>0.03</v>
      </c>
      <c r="P46" s="254"/>
      <c r="Q46" s="75">
        <f>IF($F46="X",R46,IF(P46="X",R46,0))</f>
        <v>0</v>
      </c>
      <c r="R46" s="74">
        <f>'Tabella-Z2'!I51</f>
        <v>0.03</v>
      </c>
      <c r="S46" s="251"/>
      <c r="T46" s="76">
        <f>IF($F46="X",U46,IF(S46="X",U46,0))</f>
        <v>0</v>
      </c>
      <c r="U46" s="77">
        <f>'Tabella-Z2'!K51</f>
        <v>0.01</v>
      </c>
      <c r="V46" s="254"/>
      <c r="W46" s="75">
        <f t="shared" si="16"/>
        <v>0</v>
      </c>
      <c r="X46" s="74">
        <f>'Tabella-Z2'!K51</f>
        <v>0.01</v>
      </c>
      <c r="Y46" s="251"/>
      <c r="Z46" s="75">
        <f t="shared" si="20"/>
        <v>0</v>
      </c>
      <c r="AA46" s="78">
        <f>'Tabella-Z2'!K51</f>
        <v>0.01</v>
      </c>
    </row>
    <row r="47" spans="2:27" ht="18" customHeight="1" outlineLevel="1" x14ac:dyDescent="0.3">
      <c r="B47" s="179" t="s">
        <v>485</v>
      </c>
      <c r="C47" s="462" t="s">
        <v>678</v>
      </c>
      <c r="D47" s="476"/>
      <c r="E47" s="476"/>
      <c r="F47" s="40"/>
      <c r="G47" s="248"/>
      <c r="H47" s="73">
        <v>0</v>
      </c>
      <c r="I47" s="74">
        <f>'Tabella-Z2'!H52</f>
        <v>0.03</v>
      </c>
      <c r="J47" s="251"/>
      <c r="K47" s="75">
        <f t="shared" si="19"/>
        <v>0</v>
      </c>
      <c r="L47" s="74">
        <f>'Tabella-Z2'!H52</f>
        <v>0.03</v>
      </c>
      <c r="M47" s="251"/>
      <c r="N47" s="76">
        <f t="shared" si="13"/>
        <v>0</v>
      </c>
      <c r="O47" s="77">
        <f>'Tabella-Z2'!I52</f>
        <v>0.03</v>
      </c>
      <c r="P47" s="254"/>
      <c r="Q47" s="75">
        <f t="shared" ref="Q47:Q50" si="21">IF($F47="X",R47,IF(P47="X",R47,0))</f>
        <v>0</v>
      </c>
      <c r="R47" s="74">
        <f>'Tabella-Z2'!I52</f>
        <v>0.03</v>
      </c>
      <c r="S47" s="251"/>
      <c r="T47" s="76">
        <f t="shared" si="15"/>
        <v>0</v>
      </c>
      <c r="U47" s="77">
        <f>'Tabella-Z2'!K52</f>
        <v>0.03</v>
      </c>
      <c r="V47" s="254"/>
      <c r="W47" s="75">
        <f t="shared" si="16"/>
        <v>0</v>
      </c>
      <c r="X47" s="74">
        <f>'Tabella-Z2'!K52</f>
        <v>0.03</v>
      </c>
      <c r="Y47" s="251"/>
      <c r="Z47" s="75">
        <f t="shared" si="20"/>
        <v>0</v>
      </c>
      <c r="AA47" s="78">
        <f>'Tabella-Z2'!K52</f>
        <v>0.03</v>
      </c>
    </row>
    <row r="48" spans="2:27" ht="18" customHeight="1" outlineLevel="1" x14ac:dyDescent="0.3">
      <c r="B48" s="179" t="s">
        <v>486</v>
      </c>
      <c r="C48" s="462" t="s">
        <v>487</v>
      </c>
      <c r="D48" s="462"/>
      <c r="E48" s="462"/>
      <c r="F48" s="40"/>
      <c r="G48" s="248"/>
      <c r="H48" s="73">
        <v>0</v>
      </c>
      <c r="I48" s="74">
        <f>'Tabella-Z2'!H53</f>
        <v>5.0000000000000001E-3</v>
      </c>
      <c r="J48" s="251"/>
      <c r="K48" s="75">
        <f t="shared" si="19"/>
        <v>0</v>
      </c>
      <c r="L48" s="74">
        <f>'Tabella-Z2'!H53</f>
        <v>5.0000000000000001E-3</v>
      </c>
      <c r="M48" s="251"/>
      <c r="N48" s="76">
        <f t="shared" si="13"/>
        <v>0</v>
      </c>
      <c r="O48" s="77">
        <f>'Tabella-Z2'!I53</f>
        <v>5.0000000000000001E-3</v>
      </c>
      <c r="P48" s="254"/>
      <c r="Q48" s="75">
        <f t="shared" si="21"/>
        <v>0</v>
      </c>
      <c r="R48" s="74">
        <f>'Tabella-Z2'!I53</f>
        <v>5.0000000000000001E-3</v>
      </c>
      <c r="S48" s="251"/>
      <c r="T48" s="76">
        <f t="shared" si="15"/>
        <v>0</v>
      </c>
      <c r="U48" s="77">
        <f>'Tabella-Z2'!K53</f>
        <v>5.0000000000000001E-3</v>
      </c>
      <c r="V48" s="254"/>
      <c r="W48" s="75">
        <f t="shared" si="16"/>
        <v>0</v>
      </c>
      <c r="X48" s="74">
        <f>'Tabella-Z2'!K53</f>
        <v>5.0000000000000001E-3</v>
      </c>
      <c r="Y48" s="251"/>
      <c r="Z48" s="75">
        <f t="shared" si="20"/>
        <v>0</v>
      </c>
      <c r="AA48" s="78">
        <f>'Tabella-Z2'!K53</f>
        <v>5.0000000000000001E-3</v>
      </c>
    </row>
    <row r="49" spans="1:27" ht="18" customHeight="1" outlineLevel="1" x14ac:dyDescent="0.3">
      <c r="B49" s="179" t="s">
        <v>488</v>
      </c>
      <c r="C49" s="462" t="s">
        <v>489</v>
      </c>
      <c r="D49" s="462"/>
      <c r="E49" s="462"/>
      <c r="F49" s="69" t="s">
        <v>713</v>
      </c>
      <c r="G49" s="249"/>
      <c r="H49" s="73">
        <v>0</v>
      </c>
      <c r="I49" s="74">
        <f>'Tabella-Z2'!H54</f>
        <v>0.01</v>
      </c>
      <c r="J49" s="251"/>
      <c r="K49" s="75">
        <f t="shared" si="19"/>
        <v>0.01</v>
      </c>
      <c r="L49" s="74">
        <f>'Tabella-Z2'!K54</f>
        <v>0.01</v>
      </c>
      <c r="M49" s="251"/>
      <c r="N49" s="76">
        <f t="shared" si="13"/>
        <v>0.01</v>
      </c>
      <c r="O49" s="77">
        <f>'Tabella-Z2'!I54</f>
        <v>0.01</v>
      </c>
      <c r="P49" s="254"/>
      <c r="Q49" s="75">
        <f t="shared" si="21"/>
        <v>0.01</v>
      </c>
      <c r="R49" s="74">
        <f>'Tabella-Z2'!I54</f>
        <v>0.01</v>
      </c>
      <c r="S49" s="251"/>
      <c r="T49" s="76">
        <f t="shared" si="15"/>
        <v>0.01</v>
      </c>
      <c r="U49" s="77">
        <f>'Tabella-Z2'!K54</f>
        <v>0.01</v>
      </c>
      <c r="V49" s="254"/>
      <c r="W49" s="75">
        <f t="shared" si="16"/>
        <v>0.01</v>
      </c>
      <c r="X49" s="74">
        <f>'Tabella-Z2'!K54</f>
        <v>0.01</v>
      </c>
      <c r="Y49" s="251"/>
      <c r="Z49" s="75">
        <f t="shared" si="20"/>
        <v>0.01</v>
      </c>
      <c r="AA49" s="78">
        <f>'Tabella-Z2'!K54</f>
        <v>0.01</v>
      </c>
    </row>
    <row r="50" spans="1:27" ht="18" customHeight="1" outlineLevel="1" x14ac:dyDescent="0.3">
      <c r="B50" s="488" t="s">
        <v>490</v>
      </c>
      <c r="C50" s="468" t="s">
        <v>491</v>
      </c>
      <c r="D50" s="180" t="s">
        <v>439</v>
      </c>
      <c r="E50" s="181">
        <v>5000000</v>
      </c>
      <c r="F50" s="491"/>
      <c r="G50" s="504"/>
      <c r="H50" s="47">
        <v>0</v>
      </c>
      <c r="I50" s="56">
        <f>'Tabella-Z2'!H55</f>
        <v>0.03</v>
      </c>
      <c r="J50" s="500"/>
      <c r="K50" s="52">
        <f>IF($F50="X",L50,IF(J50="X",L50,0))</f>
        <v>0</v>
      </c>
      <c r="L50" s="56">
        <f>'Tabella-Z2'!H55</f>
        <v>0.03</v>
      </c>
      <c r="M50" s="500"/>
      <c r="N50" s="41">
        <f t="shared" si="13"/>
        <v>0</v>
      </c>
      <c r="O50" s="42">
        <f>'Tabella-Z2'!I55</f>
        <v>3.5000000000000003E-2</v>
      </c>
      <c r="P50" s="497"/>
      <c r="Q50" s="52">
        <f t="shared" si="21"/>
        <v>0</v>
      </c>
      <c r="R50" s="56">
        <f>'Tabella-Z2'!I55</f>
        <v>3.5000000000000003E-2</v>
      </c>
      <c r="S50" s="500"/>
      <c r="T50" s="41">
        <f>IF($F50="X",U50,IF(S50="X",U50,0))</f>
        <v>0</v>
      </c>
      <c r="U50" s="42">
        <f>'Tabella-Z2'!K55</f>
        <v>0.03</v>
      </c>
      <c r="V50" s="497"/>
      <c r="W50" s="52">
        <f t="shared" si="16"/>
        <v>0</v>
      </c>
      <c r="X50" s="56">
        <f>'Tabella-Z2'!K55</f>
        <v>0.03</v>
      </c>
      <c r="Y50" s="500"/>
      <c r="Z50" s="52">
        <f t="shared" si="20"/>
        <v>0</v>
      </c>
      <c r="AA50" s="43">
        <f>'Tabella-Z2'!K55</f>
        <v>0.03</v>
      </c>
    </row>
    <row r="51" spans="1:27" ht="18" customHeight="1" outlineLevel="1" x14ac:dyDescent="0.3">
      <c r="B51" s="503"/>
      <c r="C51" s="468"/>
      <c r="D51" s="183" t="s">
        <v>440</v>
      </c>
      <c r="E51" s="184">
        <v>20000000</v>
      </c>
      <c r="F51" s="492"/>
      <c r="G51" s="505"/>
      <c r="H51" s="58">
        <v>0</v>
      </c>
      <c r="I51" s="59">
        <f>'Tabella-Z2'!H56</f>
        <v>1.4999999999999999E-2</v>
      </c>
      <c r="J51" s="501"/>
      <c r="K51" s="60">
        <f>IF(AND($F$50="X",$J$4&gt;E50),L51,IF(AND($G$50="X",$J$4&gt;E50),L51,0))</f>
        <v>0</v>
      </c>
      <c r="L51" s="59">
        <f>'Tabella-Z2'!H56</f>
        <v>1.4999999999999999E-2</v>
      </c>
      <c r="M51" s="501"/>
      <c r="N51" s="61">
        <f>IF(AND($F$50="X",$M$4&gt;E50),O51,IF(AND($M$50="X",$M$4&gt;E50),O51,0))</f>
        <v>0</v>
      </c>
      <c r="O51" s="62">
        <f>'Tabella-Z2'!I56</f>
        <v>0.02</v>
      </c>
      <c r="P51" s="498"/>
      <c r="Q51" s="60">
        <f>IF(AND($F$50="X",$P$4&gt;E50),R51,IF(AND($M$50="X",$P$4&gt;E50),R51,0))</f>
        <v>0</v>
      </c>
      <c r="R51" s="59">
        <f>'Tabella-Z2'!I56</f>
        <v>0.02</v>
      </c>
      <c r="S51" s="501"/>
      <c r="T51" s="61">
        <f>IF(AND($F$50="X",$S$4&gt;E50),U51,IF(AND($S$50="X",$S$4&gt;E50),U51,0))</f>
        <v>0</v>
      </c>
      <c r="U51" s="62">
        <f>'Tabella-Z2'!K56</f>
        <v>1.4999999999999999E-2</v>
      </c>
      <c r="V51" s="498"/>
      <c r="W51" s="60">
        <f>IF(AND($F$50="X",$V$4&gt;E50),X51,IF(AND($V$50="X",$V$4&gt;E50),X51,0))</f>
        <v>0</v>
      </c>
      <c r="X51" s="59">
        <f>'Tabella-Z2'!K56</f>
        <v>1.4999999999999999E-2</v>
      </c>
      <c r="Y51" s="501"/>
      <c r="Z51" s="60">
        <f>IF(AND($F$50="X",$Y$4&gt;E50),AA51,IF(AND($V$50="X",$Y$4&gt;E50),AA51,0))</f>
        <v>0</v>
      </c>
      <c r="AA51" s="63">
        <f>'Tabella-Z2'!K56</f>
        <v>1.4999999999999999E-2</v>
      </c>
    </row>
    <row r="52" spans="1:27" ht="18" customHeight="1" outlineLevel="1" x14ac:dyDescent="0.3">
      <c r="B52" s="503"/>
      <c r="C52" s="468"/>
      <c r="D52" s="185" t="s">
        <v>441</v>
      </c>
      <c r="E52" s="186"/>
      <c r="F52" s="493"/>
      <c r="G52" s="506"/>
      <c r="H52" s="48">
        <v>0</v>
      </c>
      <c r="I52" s="57">
        <f>'Tabella-Z2'!H57</f>
        <v>5.0000000000000001E-3</v>
      </c>
      <c r="J52" s="502"/>
      <c r="K52" s="53">
        <f>IF(AND($F$50="X",$J$4&gt;E51),L52,IF(AND($G$50="X",$J$4&gt;E51),L52,0))</f>
        <v>0</v>
      </c>
      <c r="L52" s="57">
        <f>'Tabella-Z2'!H57</f>
        <v>5.0000000000000001E-3</v>
      </c>
      <c r="M52" s="502"/>
      <c r="N52" s="44">
        <f>IF(AND($F$50="X",$M$4&gt;E51),O52,IF(AND($M$50="X",$M$4&gt;E51),O52,0))</f>
        <v>0</v>
      </c>
      <c r="O52" s="45">
        <f>'Tabella-Z2'!I57</f>
        <v>8.0000000000000002E-3</v>
      </c>
      <c r="P52" s="499"/>
      <c r="Q52" s="53">
        <f>IF(AND($F$50="X",$P$4&gt;E51),R52,IF(AND($M$50="X",$P$4&gt;E51),R52,0))</f>
        <v>0</v>
      </c>
      <c r="R52" s="57">
        <f>'Tabella-Z2'!I57</f>
        <v>8.0000000000000002E-3</v>
      </c>
      <c r="S52" s="502"/>
      <c r="T52" s="44">
        <f>IF(AND($F$50="X",$S$4&gt;E51),U52,IF(AND($S$50="X",$S$4&gt;E51),U52,0))</f>
        <v>0</v>
      </c>
      <c r="U52" s="45">
        <f>'Tabella-Z2'!K57</f>
        <v>5.0000000000000001E-3</v>
      </c>
      <c r="V52" s="499"/>
      <c r="W52" s="53">
        <f>IF(AND($F$50="X",$V$4&gt;E51),X52,IF(AND($V$50="X",$V$4&gt;E51),X52,0))</f>
        <v>0</v>
      </c>
      <c r="X52" s="57">
        <f>'Tabella-Z2'!K57</f>
        <v>5.0000000000000001E-3</v>
      </c>
      <c r="Y52" s="502"/>
      <c r="Z52" s="53">
        <f>IF(AND($F$50="X",$Y$4&gt;E51),AA52,IF(AND($V$50="X",$Y$4&gt;E51),AA52,0))</f>
        <v>0</v>
      </c>
      <c r="AA52" s="46">
        <f>'Tabella-Z2'!K57</f>
        <v>5.0000000000000001E-3</v>
      </c>
    </row>
    <row r="53" spans="1:27" ht="18" customHeight="1" outlineLevel="1" x14ac:dyDescent="0.3">
      <c r="B53" s="488" t="s">
        <v>492</v>
      </c>
      <c r="C53" s="468" t="s">
        <v>493</v>
      </c>
      <c r="D53" s="180" t="s">
        <v>439</v>
      </c>
      <c r="E53" s="181">
        <v>5000000</v>
      </c>
      <c r="F53" s="491"/>
      <c r="G53" s="504"/>
      <c r="H53" s="47">
        <v>0</v>
      </c>
      <c r="I53" s="56">
        <f>'Tabella-Z2'!H58</f>
        <v>1.7999999999999999E-2</v>
      </c>
      <c r="J53" s="500"/>
      <c r="K53" s="52">
        <f>IF($F53="X",L53,IF(J53="X",L53,0))</f>
        <v>0</v>
      </c>
      <c r="L53" s="56">
        <f>'Tabella-Z2'!H58</f>
        <v>1.7999999999999999E-2</v>
      </c>
      <c r="M53" s="500"/>
      <c r="N53" s="41">
        <f t="shared" si="13"/>
        <v>0</v>
      </c>
      <c r="O53" s="42">
        <f>'Tabella-Z2'!I58</f>
        <v>0.02</v>
      </c>
      <c r="P53" s="497"/>
      <c r="Q53" s="52">
        <f>IF($F53="X",R53,IF(P53="X",R53,0))</f>
        <v>0</v>
      </c>
      <c r="R53" s="56">
        <f>'Tabella-Z2'!I58</f>
        <v>0.02</v>
      </c>
      <c r="S53" s="500"/>
      <c r="T53" s="41">
        <f>IF($F53="X",U53,IF(S53="X",U53,0))</f>
        <v>0</v>
      </c>
      <c r="U53" s="42">
        <f>'Tabella-Z2'!K58</f>
        <v>1.7999999999999999E-2</v>
      </c>
      <c r="V53" s="497"/>
      <c r="W53" s="52">
        <f t="shared" si="16"/>
        <v>0</v>
      </c>
      <c r="X53" s="56">
        <f>'Tabella-Z2'!K58</f>
        <v>1.7999999999999999E-2</v>
      </c>
      <c r="Y53" s="500"/>
      <c r="Z53" s="52">
        <f t="shared" ref="Z53" si="22">IF($F53="X",AA53,IF(Y53="X",AA53,0))</f>
        <v>0</v>
      </c>
      <c r="AA53" s="43">
        <f>'Tabella-Z2'!K58</f>
        <v>1.7999999999999999E-2</v>
      </c>
    </row>
    <row r="54" spans="1:27" ht="18" customHeight="1" outlineLevel="1" x14ac:dyDescent="0.3">
      <c r="B54" s="503"/>
      <c r="C54" s="468"/>
      <c r="D54" s="183" t="s">
        <v>440</v>
      </c>
      <c r="E54" s="184">
        <v>20000000</v>
      </c>
      <c r="F54" s="492"/>
      <c r="G54" s="505"/>
      <c r="H54" s="58">
        <v>0</v>
      </c>
      <c r="I54" s="59">
        <f>'Tabella-Z2'!H59</f>
        <v>8.0000000000000002E-3</v>
      </c>
      <c r="J54" s="501"/>
      <c r="K54" s="60">
        <f>IF(AND($F$53="X",$J$4&gt;E53),L54,IF(AND($G$53="X",$J$4&gt;E53),L54,0))</f>
        <v>0</v>
      </c>
      <c r="L54" s="59">
        <f>'Tabella-Z2'!H59</f>
        <v>8.0000000000000002E-3</v>
      </c>
      <c r="M54" s="501"/>
      <c r="N54" s="61">
        <f>IF(AND($F$53="X",$M$4&gt;E53),O54,IF(AND($M$53="X",$M$4&gt;E53),O54,0))</f>
        <v>0</v>
      </c>
      <c r="O54" s="62">
        <f>'Tabella-Z2'!I59</f>
        <v>0.01</v>
      </c>
      <c r="P54" s="498"/>
      <c r="Q54" s="60">
        <f>IF(AND($F$53="X",$P$4&gt;H53),R54,IF(AND($M$53="X",$P$4&gt;H53),R54,0))</f>
        <v>0</v>
      </c>
      <c r="R54" s="59">
        <f>'Tabella-Z2'!I59</f>
        <v>0.01</v>
      </c>
      <c r="S54" s="501"/>
      <c r="T54" s="61">
        <f>IF(AND($F$53="X",$S$4&gt;E53),U54,IF(AND($S$53="X",$S$4&gt;E53),U54,0))</f>
        <v>0</v>
      </c>
      <c r="U54" s="62">
        <f>'Tabella-Z2'!K59</f>
        <v>8.0000000000000002E-3</v>
      </c>
      <c r="V54" s="498"/>
      <c r="W54" s="60">
        <f>IF(AND($F$53="X",$V$4&gt;E53),X54,IF(AND($V$53="X",$V$4&gt;E53),X54,0))</f>
        <v>0</v>
      </c>
      <c r="X54" s="59">
        <f>'Tabella-Z2'!K59</f>
        <v>8.0000000000000002E-3</v>
      </c>
      <c r="Y54" s="501"/>
      <c r="Z54" s="60">
        <f>IF(AND($F$53="X",$Y$4&gt;E53),AA54,IF(AND($V$53="X",$Y$4&gt;E53),AA54,0))</f>
        <v>0</v>
      </c>
      <c r="AA54" s="63">
        <f>'Tabella-Z2'!K59</f>
        <v>8.0000000000000002E-3</v>
      </c>
    </row>
    <row r="55" spans="1:27" ht="18" customHeight="1" outlineLevel="1" x14ac:dyDescent="0.3">
      <c r="B55" s="503"/>
      <c r="C55" s="468"/>
      <c r="D55" s="185" t="s">
        <v>441</v>
      </c>
      <c r="E55" s="186"/>
      <c r="F55" s="492"/>
      <c r="G55" s="507"/>
      <c r="H55" s="48">
        <v>0</v>
      </c>
      <c r="I55" s="57">
        <f>'Tabella-Z2'!H60</f>
        <v>4.0000000000000001E-3</v>
      </c>
      <c r="J55" s="502"/>
      <c r="K55" s="53">
        <f>IF(AND($F$53="X",$J$4&gt;E54),L55,IF(AND($G$53="X",$J$4&gt;E54),L55,0))</f>
        <v>0</v>
      </c>
      <c r="L55" s="57">
        <f>'Tabella-Z2'!H60</f>
        <v>4.0000000000000001E-3</v>
      </c>
      <c r="M55" s="502"/>
      <c r="N55" s="44">
        <f>IF(AND($F$53="X",$M$4&gt;E54),O55,IF(AND($M$53="X",$M$4&gt;E54),O55,0))</f>
        <v>0</v>
      </c>
      <c r="O55" s="45">
        <f>'Tabella-Z2'!I60</f>
        <v>5.0000000000000001E-3</v>
      </c>
      <c r="P55" s="499"/>
      <c r="Q55" s="53">
        <f>IF(AND($F$53="X",$P$4&gt;H54),R55,IF(AND($M$53="X",$P$4&gt;H54),R55,0))</f>
        <v>0</v>
      </c>
      <c r="R55" s="57">
        <f>'Tabella-Z2'!I60</f>
        <v>5.0000000000000001E-3</v>
      </c>
      <c r="S55" s="502"/>
      <c r="T55" s="44">
        <f>IF(AND($F$53="X",$S$4&gt;E54),U55,IF(AND($S$53="X",$S$4&gt;E54),U55,0))</f>
        <v>0</v>
      </c>
      <c r="U55" s="45">
        <f>'Tabella-Z2'!K60</f>
        <v>4.0000000000000001E-3</v>
      </c>
      <c r="V55" s="499"/>
      <c r="W55" s="53">
        <f>IF(AND($F$53="X",$V$4&gt;E54),X55,IF(AND($V$53="X",$V$4&gt;E54),X55,0))</f>
        <v>0</v>
      </c>
      <c r="X55" s="57">
        <f>'Tabella-Z2'!K60</f>
        <v>4.0000000000000001E-3</v>
      </c>
      <c r="Y55" s="502"/>
      <c r="Z55" s="53">
        <f>IF(AND($F$53="X",$Y$4&gt;E54),AA55,IF(AND($V$53="X",$Y$4&gt;E54),AA55,0))</f>
        <v>0</v>
      </c>
      <c r="AA55" s="46">
        <f>'Tabella-Z2'!K60</f>
        <v>4.0000000000000001E-3</v>
      </c>
    </row>
    <row r="56" spans="1:27" ht="18" customHeight="1" outlineLevel="1" x14ac:dyDescent="0.3">
      <c r="B56" s="179" t="s">
        <v>494</v>
      </c>
      <c r="C56" s="462" t="s">
        <v>495</v>
      </c>
      <c r="D56" s="462"/>
      <c r="E56" s="462"/>
      <c r="F56" s="40"/>
      <c r="G56" s="251"/>
      <c r="H56" s="73">
        <v>0</v>
      </c>
      <c r="I56" s="74">
        <f>'Tabella-Z2'!H61</f>
        <v>0.01</v>
      </c>
      <c r="J56" s="251"/>
      <c r="K56" s="75">
        <f t="shared" ref="K56" si="23">IF($F56="X",L56,IF(J56="X",L56,0))</f>
        <v>0</v>
      </c>
      <c r="L56" s="74">
        <f>'Tabella-Z2'!H61</f>
        <v>0.01</v>
      </c>
      <c r="M56" s="251"/>
      <c r="N56" s="76">
        <f t="shared" si="13"/>
        <v>0</v>
      </c>
      <c r="O56" s="77">
        <f>'Tabella-Z2'!I61</f>
        <v>0.01</v>
      </c>
      <c r="P56" s="254"/>
      <c r="Q56" s="75">
        <f>IF($F56="X",R56,IF(P56="X",R56,0))</f>
        <v>0</v>
      </c>
      <c r="R56" s="74">
        <f>'Tabella-Z2'!I61</f>
        <v>0.01</v>
      </c>
      <c r="S56" s="251"/>
      <c r="T56" s="76">
        <f t="shared" si="15"/>
        <v>0</v>
      </c>
      <c r="U56" s="77">
        <f>'Tabella-Z2'!K61</f>
        <v>0.01</v>
      </c>
      <c r="V56" s="254"/>
      <c r="W56" s="75">
        <f t="shared" si="16"/>
        <v>0</v>
      </c>
      <c r="X56" s="74">
        <f>'Tabella-Z2'!K61</f>
        <v>0.01</v>
      </c>
      <c r="Y56" s="251"/>
      <c r="Z56" s="75">
        <f t="shared" ref="Z56" si="24">IF($F56="X",AA56,IF(Y56="X",AA56,0))</f>
        <v>0</v>
      </c>
      <c r="AA56" s="78">
        <f>'Tabella-Z2'!K61</f>
        <v>0.01</v>
      </c>
    </row>
    <row r="57" spans="1:27" ht="18" customHeight="1" outlineLevel="1" x14ac:dyDescent="0.3">
      <c r="B57" s="187" t="s">
        <v>496</v>
      </c>
      <c r="C57" s="508" t="s">
        <v>497</v>
      </c>
      <c r="D57" s="508"/>
      <c r="E57" s="508"/>
      <c r="F57" s="69"/>
      <c r="G57" s="252"/>
      <c r="H57" s="79">
        <v>0</v>
      </c>
      <c r="I57" s="80">
        <f>'Tabella-Z2'!H62</f>
        <v>0.06</v>
      </c>
      <c r="J57" s="253"/>
      <c r="K57" s="81">
        <f>IF($F57="X",L57,IF(J57="X",L57,0))</f>
        <v>0</v>
      </c>
      <c r="L57" s="80">
        <f>'Tabella-Z2'!H62</f>
        <v>0.06</v>
      </c>
      <c r="M57" s="253"/>
      <c r="N57" s="82">
        <f t="shared" si="13"/>
        <v>0</v>
      </c>
      <c r="O57" s="83">
        <f>'Tabella-Z2'!I62</f>
        <v>0.06</v>
      </c>
      <c r="P57" s="255"/>
      <c r="Q57" s="81">
        <f>IF($F57="X",R57,IF(P57="X",R57,0))</f>
        <v>0</v>
      </c>
      <c r="R57" s="80">
        <f>'Tabella-Z2'!I62</f>
        <v>0.06</v>
      </c>
      <c r="S57" s="253"/>
      <c r="T57" s="82">
        <f t="shared" si="15"/>
        <v>0</v>
      </c>
      <c r="U57" s="83">
        <f>'Tabella-Z2'!K62</f>
        <v>0.06</v>
      </c>
      <c r="V57" s="255"/>
      <c r="W57" s="81">
        <f t="shared" si="16"/>
        <v>0</v>
      </c>
      <c r="X57" s="80">
        <f>'Tabella-Z2'!K62</f>
        <v>0.06</v>
      </c>
      <c r="Y57" s="253"/>
      <c r="Z57" s="81">
        <f>IF($F57="X",AA57,IF(Y57="X",AA57,0))</f>
        <v>0</v>
      </c>
      <c r="AA57" s="84">
        <f>'Tabella-Z2'!K62</f>
        <v>0.06</v>
      </c>
    </row>
    <row r="58" spans="1:27" ht="18" customHeight="1" outlineLevel="1" x14ac:dyDescent="0.3">
      <c r="B58" s="509" t="s">
        <v>694</v>
      </c>
      <c r="C58" s="509"/>
      <c r="D58" s="509"/>
      <c r="E58" s="101" t="s">
        <v>2</v>
      </c>
      <c r="F58" s="101"/>
      <c r="G58" s="102"/>
      <c r="H58" s="102">
        <f>SUM(H29:H38,H45:H49,H56:H57)</f>
        <v>0.02</v>
      </c>
      <c r="I58" s="102">
        <f>H58</f>
        <v>0.02</v>
      </c>
      <c r="J58" s="102"/>
      <c r="K58" s="102">
        <f>SUM(K29:K38,K45:K49,K56:K57)</f>
        <v>0.15500000000000003</v>
      </c>
      <c r="L58" s="102">
        <f>K58</f>
        <v>0.15500000000000003</v>
      </c>
      <c r="M58" s="102"/>
      <c r="N58" s="102">
        <f>SUM(N29:N38,N45:N49,N56:N57)</f>
        <v>0.15500000000000003</v>
      </c>
      <c r="O58" s="102">
        <f>N58</f>
        <v>0.15500000000000003</v>
      </c>
      <c r="P58" s="102"/>
      <c r="Q58" s="102">
        <f>SUM(Q29:Q38,Q45:Q49,Q56:Q57)</f>
        <v>0.15500000000000003</v>
      </c>
      <c r="R58" s="102">
        <f>Q58</f>
        <v>0.15500000000000003</v>
      </c>
      <c r="S58" s="102"/>
      <c r="T58" s="102">
        <f>SUM(T29:T38,T45:T49,T56:T57)</f>
        <v>0.15500000000000003</v>
      </c>
      <c r="U58" s="102">
        <f>T58</f>
        <v>0.15500000000000003</v>
      </c>
      <c r="V58" s="102"/>
      <c r="W58" s="102">
        <f>SUM(W29:W38,W45:W49,W56:W57)</f>
        <v>0.15500000000000003</v>
      </c>
      <c r="X58" s="102">
        <f>W58</f>
        <v>0.15500000000000003</v>
      </c>
      <c r="Y58" s="102"/>
      <c r="Z58" s="102">
        <f>SUM(Z29:Z38,Z45:Z49,Z56:Z57)</f>
        <v>0.15500000000000003</v>
      </c>
      <c r="AA58" s="102">
        <f>Z58</f>
        <v>0.15500000000000003</v>
      </c>
    </row>
    <row r="59" spans="1:27" ht="12.75" customHeight="1" outlineLevel="1" thickBot="1" x14ac:dyDescent="0.35">
      <c r="B59" s="475" t="s">
        <v>7</v>
      </c>
      <c r="C59" s="475"/>
      <c r="D59" s="475"/>
      <c r="E59" s="112" t="s">
        <v>3</v>
      </c>
      <c r="F59" s="112"/>
      <c r="G59" s="469">
        <f>I58*G7*G5*G4+G5*G7*SUM(H191:H196,H198:H200,H202:H204)</f>
        <v>3264.4816045056727</v>
      </c>
      <c r="H59" s="470"/>
      <c r="I59" s="470"/>
      <c r="J59" s="469">
        <f t="shared" ref="J59" si="25">L58*J7*J5*J4+J5*J7*SUM(K191:K196,K198:K200,K202:K204)</f>
        <v>5451.1511534407828</v>
      </c>
      <c r="K59" s="470"/>
      <c r="L59" s="470"/>
      <c r="M59" s="469">
        <f t="shared" ref="M59" si="26">O58*M7*M5*M4+M5*M7*SUM(N191:N196,N198:N200,N202:N204)</f>
        <v>6965.1547859567372</v>
      </c>
      <c r="N59" s="470"/>
      <c r="O59" s="470"/>
      <c r="P59" s="469">
        <f t="shared" ref="P59" si="27">R58*P7*P5*P4+P5*P7*SUM(Q191:Q196,Q198:Q200,Q202:Q204)</f>
        <v>0</v>
      </c>
      <c r="Q59" s="470"/>
      <c r="R59" s="470"/>
      <c r="S59" s="469">
        <f t="shared" ref="S59" si="28">U58*S7*S5*S4+S5*S7*SUM(T191:T196,T198:T200,T202:T204)</f>
        <v>0</v>
      </c>
      <c r="T59" s="470"/>
      <c r="U59" s="470"/>
      <c r="V59" s="469">
        <f t="shared" ref="V59" si="29">X58*V7*V5*V4+V5*V7*SUM(W191:W196,W198:W200,W202:W204)</f>
        <v>2707.5188692055699</v>
      </c>
      <c r="W59" s="470"/>
      <c r="X59" s="470"/>
      <c r="Y59" s="469">
        <f t="shared" ref="Y59" si="30">AA58*Y7*Y5*Y4+Y5*Y7*SUM(Z191:Z196,Z198:Z200,Z202:Z204)</f>
        <v>1848.642362456952</v>
      </c>
      <c r="Z59" s="470"/>
      <c r="AA59" s="470"/>
    </row>
    <row r="60" spans="1:27" ht="24" customHeight="1" outlineLevel="1" thickBot="1" x14ac:dyDescent="0.35">
      <c r="A60" s="177"/>
      <c r="B60" s="471" t="s">
        <v>605</v>
      </c>
      <c r="C60" s="472"/>
      <c r="D60" s="472"/>
      <c r="E60" s="472"/>
      <c r="F60" s="473"/>
      <c r="G60" s="477">
        <f>SUM(G59:AA59)</f>
        <v>20236.948775565714</v>
      </c>
      <c r="H60" s="478"/>
      <c r="I60" s="478"/>
      <c r="J60" s="478"/>
      <c r="K60" s="478"/>
      <c r="L60" s="478"/>
      <c r="M60" s="478"/>
      <c r="N60" s="478"/>
      <c r="O60" s="478"/>
      <c r="P60" s="478"/>
      <c r="Q60" s="478"/>
      <c r="R60" s="478"/>
      <c r="S60" s="478"/>
      <c r="T60" s="478"/>
      <c r="U60" s="478"/>
      <c r="V60" s="478"/>
      <c r="W60" s="478"/>
      <c r="X60" s="478"/>
      <c r="Y60" s="478"/>
      <c r="Z60" s="478"/>
      <c r="AA60" s="479"/>
    </row>
    <row r="61" spans="1:27" ht="15.75" customHeight="1" x14ac:dyDescent="0.3">
      <c r="A61" s="177"/>
      <c r="B61" s="14"/>
      <c r="C61" s="14"/>
      <c r="D61" s="15"/>
      <c r="E61" s="16"/>
      <c r="F61" s="16"/>
      <c r="G61" s="17"/>
      <c r="H61" s="17"/>
      <c r="I61" s="17"/>
      <c r="J61" s="17"/>
      <c r="K61" s="17"/>
      <c r="L61" s="17"/>
      <c r="M61" s="17"/>
      <c r="N61" s="17"/>
      <c r="O61" s="17"/>
      <c r="P61" s="17"/>
      <c r="Q61" s="17"/>
      <c r="R61" s="17"/>
      <c r="S61" s="17"/>
      <c r="T61" s="17"/>
      <c r="U61" s="17"/>
      <c r="V61" s="17"/>
      <c r="W61" s="17"/>
      <c r="X61" s="17"/>
      <c r="Y61" s="17"/>
      <c r="Z61" s="17"/>
      <c r="AA61" s="17"/>
    </row>
    <row r="62" spans="1:27" ht="18" customHeight="1" outlineLevel="1" x14ac:dyDescent="0.3">
      <c r="A62" s="177"/>
      <c r="B62" s="188" t="s">
        <v>668</v>
      </c>
      <c r="C62" s="510" t="s">
        <v>665</v>
      </c>
      <c r="D62" s="480"/>
      <c r="E62" s="480"/>
      <c r="F62" s="480"/>
      <c r="G62" s="480"/>
      <c r="H62" s="480"/>
      <c r="I62" s="480"/>
      <c r="J62" s="480"/>
      <c r="K62" s="480"/>
      <c r="L62" s="480"/>
      <c r="M62" s="480"/>
      <c r="N62" s="480"/>
      <c r="O62" s="480"/>
      <c r="P62" s="480"/>
      <c r="Q62" s="480"/>
      <c r="R62" s="480"/>
      <c r="S62" s="480"/>
      <c r="T62" s="480"/>
      <c r="U62" s="480"/>
      <c r="V62" s="480"/>
      <c r="W62" s="480"/>
      <c r="X62" s="480"/>
      <c r="Y62" s="480"/>
      <c r="Z62" s="480"/>
      <c r="AA62" s="480"/>
    </row>
    <row r="63" spans="1:27" ht="24.9" customHeight="1" outlineLevel="1" x14ac:dyDescent="0.3">
      <c r="A63" s="166"/>
      <c r="B63" s="179" t="s">
        <v>498</v>
      </c>
      <c r="C63" s="462" t="s">
        <v>499</v>
      </c>
      <c r="D63" s="462"/>
      <c r="E63" s="462"/>
      <c r="F63" s="40" t="s">
        <v>713</v>
      </c>
      <c r="G63" s="256"/>
      <c r="H63" s="76">
        <v>0</v>
      </c>
      <c r="I63" s="74">
        <f>'Tabella-Z2'!H70</f>
        <v>0.23</v>
      </c>
      <c r="J63" s="251"/>
      <c r="K63" s="76">
        <f t="shared" ref="K63:K74" si="31">IF($F63="X",L63,IF(J63="X",L63,0))</f>
        <v>0.23</v>
      </c>
      <c r="L63" s="77">
        <f>'Tabella-Z2'!H70</f>
        <v>0.23</v>
      </c>
      <c r="M63" s="254"/>
      <c r="N63" s="75">
        <f t="shared" ref="N63:N75" si="32">IF($F63="X",O63,IF(M63="X",O63,0))</f>
        <v>0.18</v>
      </c>
      <c r="O63" s="74">
        <f>'Tabella-Z2'!I70</f>
        <v>0.18</v>
      </c>
      <c r="P63" s="251"/>
      <c r="Q63" s="76">
        <f t="shared" ref="Q63:Q74" si="33">IF($F63="X",R63,IF(P63="X",R63,0))</f>
        <v>0.18</v>
      </c>
      <c r="R63" s="76">
        <f>'Tabella-Z2'!I70</f>
        <v>0.18</v>
      </c>
      <c r="S63" s="260"/>
      <c r="T63" s="76">
        <f t="shared" ref="T63:T74" si="34">IF($F63="X",U63,IF(S63="X",U63,0))</f>
        <v>0.16</v>
      </c>
      <c r="U63" s="74">
        <f>IF(S6="",0,IF(VLOOKUP($S$6,'Tabella-Z1'!K33:M45,3)="A",'Tabella-Z2'!K70,'Tabella-Z2'!L70))</f>
        <v>0.16</v>
      </c>
      <c r="V63" s="260"/>
      <c r="W63" s="76">
        <f t="shared" ref="W63:W74" si="35">IF($F63="X",X63,IF(V63="X",X63,0))</f>
        <v>0.16</v>
      </c>
      <c r="X63" s="74">
        <f>IF(V6="",0,IF(VLOOKUP($V$6,'Tabella-Z1'!K33:M45,3)="A",'Tabella-Z2'!K70,'Tabella-Z2'!L70))</f>
        <v>0.16</v>
      </c>
      <c r="Y63" s="260"/>
      <c r="Z63" s="76">
        <f t="shared" ref="Z63:Z74" si="36">IF($F63="X",AA63,IF(Y63="X",AA63,0))</f>
        <v>0.16</v>
      </c>
      <c r="AA63" s="78">
        <f>IF(Y6="",0,IF(VLOOKUP($V$6,'Tabella-Z1'!K33:P45,3)="A",'Tabella-Z2'!K70,'Tabella-Z2'!L70))</f>
        <v>0.16</v>
      </c>
    </row>
    <row r="64" spans="1:27" ht="18" customHeight="1" outlineLevel="1" x14ac:dyDescent="0.3">
      <c r="A64" s="166"/>
      <c r="B64" s="179" t="s">
        <v>500</v>
      </c>
      <c r="C64" s="462" t="s">
        <v>501</v>
      </c>
      <c r="D64" s="462"/>
      <c r="E64" s="462"/>
      <c r="F64" s="40" t="s">
        <v>713</v>
      </c>
      <c r="G64" s="256"/>
      <c r="H64" s="76">
        <f t="shared" ref="H64" si="37">IF($F64="X",I64,IF(G64="X",I64,0))</f>
        <v>0.04</v>
      </c>
      <c r="I64" s="74">
        <f>'Tabella-Z2'!H71</f>
        <v>0.04</v>
      </c>
      <c r="J64" s="251"/>
      <c r="K64" s="76">
        <v>0</v>
      </c>
      <c r="L64" s="77">
        <f>'Tabella-Z2'!H71</f>
        <v>0.04</v>
      </c>
      <c r="M64" s="254"/>
      <c r="N64" s="75">
        <v>0</v>
      </c>
      <c r="O64" s="74">
        <f>'Tabella-Z2'!I71</f>
        <v>0.04</v>
      </c>
      <c r="P64" s="251"/>
      <c r="Q64" s="76">
        <v>0</v>
      </c>
      <c r="R64" s="76">
        <f>'Tabella-Z2'!I71</f>
        <v>0.04</v>
      </c>
      <c r="S64" s="260"/>
      <c r="T64" s="76">
        <v>0</v>
      </c>
      <c r="U64" s="74">
        <f>'Tabella-Z2'!K71</f>
        <v>0.04</v>
      </c>
      <c r="V64" s="260"/>
      <c r="W64" s="76">
        <v>0</v>
      </c>
      <c r="X64" s="74">
        <f>'Tabella-Z2'!K71</f>
        <v>0.04</v>
      </c>
      <c r="Y64" s="260"/>
      <c r="Z64" s="76">
        <v>0</v>
      </c>
      <c r="AA64" s="78">
        <f>'Tabella-Z2'!K71</f>
        <v>0.04</v>
      </c>
    </row>
    <row r="65" spans="1:27" ht="18" customHeight="1" outlineLevel="1" x14ac:dyDescent="0.3">
      <c r="A65" s="166"/>
      <c r="B65" s="179" t="s">
        <v>502</v>
      </c>
      <c r="C65" s="462" t="s">
        <v>503</v>
      </c>
      <c r="D65" s="462"/>
      <c r="E65" s="462"/>
      <c r="F65" s="40" t="s">
        <v>713</v>
      </c>
      <c r="G65" s="256"/>
      <c r="H65" s="76">
        <v>0</v>
      </c>
      <c r="I65" s="74">
        <f>'Tabella-Z2'!H72</f>
        <v>0.01</v>
      </c>
      <c r="J65" s="251"/>
      <c r="K65" s="76">
        <f t="shared" si="31"/>
        <v>0.01</v>
      </c>
      <c r="L65" s="77">
        <f>'Tabella-Z2'!H72</f>
        <v>0.01</v>
      </c>
      <c r="M65" s="254"/>
      <c r="N65" s="75">
        <f t="shared" si="32"/>
        <v>0.01</v>
      </c>
      <c r="O65" s="74">
        <f>'Tabella-Z2'!I72</f>
        <v>0.01</v>
      </c>
      <c r="P65" s="251"/>
      <c r="Q65" s="76">
        <f t="shared" si="33"/>
        <v>0.01</v>
      </c>
      <c r="R65" s="76">
        <f>'Tabella-Z2'!I72</f>
        <v>0.01</v>
      </c>
      <c r="S65" s="260"/>
      <c r="T65" s="76">
        <f t="shared" si="34"/>
        <v>0.01</v>
      </c>
      <c r="U65" s="74">
        <f>'Tabella-Z2'!K72</f>
        <v>0.01</v>
      </c>
      <c r="V65" s="260"/>
      <c r="W65" s="76">
        <f t="shared" si="35"/>
        <v>0.01</v>
      </c>
      <c r="X65" s="74">
        <f>'Tabella-Z2'!K72</f>
        <v>0.01</v>
      </c>
      <c r="Y65" s="260"/>
      <c r="Z65" s="76">
        <f t="shared" si="36"/>
        <v>0.01</v>
      </c>
      <c r="AA65" s="78">
        <f>'Tabella-Z2'!K72</f>
        <v>0.01</v>
      </c>
    </row>
    <row r="66" spans="1:27" ht="18" customHeight="1" outlineLevel="1" x14ac:dyDescent="0.3">
      <c r="A66" s="166"/>
      <c r="B66" s="179" t="s">
        <v>504</v>
      </c>
      <c r="C66" s="462" t="s">
        <v>505</v>
      </c>
      <c r="D66" s="462"/>
      <c r="E66" s="462"/>
      <c r="F66" s="40"/>
      <c r="G66" s="256"/>
      <c r="H66" s="76">
        <v>0</v>
      </c>
      <c r="I66" s="74">
        <f>'Tabella-Z2'!H73</f>
        <v>0.04</v>
      </c>
      <c r="J66" s="251"/>
      <c r="K66" s="76">
        <f t="shared" si="31"/>
        <v>0</v>
      </c>
      <c r="L66" s="77">
        <f>'Tabella-Z2'!H73</f>
        <v>0.04</v>
      </c>
      <c r="M66" s="254"/>
      <c r="N66" s="75">
        <f t="shared" si="32"/>
        <v>0</v>
      </c>
      <c r="O66" s="74">
        <f>'Tabella-Z2'!I73</f>
        <v>0.04</v>
      </c>
      <c r="P66" s="251"/>
      <c r="Q66" s="76">
        <f t="shared" si="33"/>
        <v>0</v>
      </c>
      <c r="R66" s="76">
        <f>'Tabella-Z2'!I73</f>
        <v>0.04</v>
      </c>
      <c r="S66" s="260"/>
      <c r="T66" s="76">
        <f t="shared" si="34"/>
        <v>0</v>
      </c>
      <c r="U66" s="74">
        <f>'Tabella-Z2'!K73</f>
        <v>0.04</v>
      </c>
      <c r="V66" s="260"/>
      <c r="W66" s="76">
        <f t="shared" si="35"/>
        <v>0</v>
      </c>
      <c r="X66" s="74">
        <f>'Tabella-Z2'!K73</f>
        <v>0.04</v>
      </c>
      <c r="Y66" s="260"/>
      <c r="Z66" s="76">
        <f t="shared" si="36"/>
        <v>0</v>
      </c>
      <c r="AA66" s="78">
        <f>'Tabella-Z2'!K73</f>
        <v>0.04</v>
      </c>
    </row>
    <row r="67" spans="1:27" ht="18.75" customHeight="1" outlineLevel="1" x14ac:dyDescent="0.3">
      <c r="A67" s="166"/>
      <c r="B67" s="179" t="s">
        <v>506</v>
      </c>
      <c r="C67" s="462" t="s">
        <v>507</v>
      </c>
      <c r="D67" s="462"/>
      <c r="E67" s="462"/>
      <c r="F67" s="40" t="s">
        <v>713</v>
      </c>
      <c r="G67" s="256"/>
      <c r="H67" s="76">
        <v>0</v>
      </c>
      <c r="I67" s="74">
        <f>'Tabella-Z2'!H74</f>
        <v>7.0000000000000007E-2</v>
      </c>
      <c r="J67" s="251"/>
      <c r="K67" s="76">
        <f t="shared" si="31"/>
        <v>7.0000000000000007E-2</v>
      </c>
      <c r="L67" s="77">
        <f>'Tabella-Z2'!H74</f>
        <v>7.0000000000000007E-2</v>
      </c>
      <c r="M67" s="254"/>
      <c r="N67" s="75">
        <f t="shared" si="32"/>
        <v>0.04</v>
      </c>
      <c r="O67" s="74">
        <f>'Tabella-Z2'!I74</f>
        <v>0.04</v>
      </c>
      <c r="P67" s="251"/>
      <c r="Q67" s="76">
        <f t="shared" si="33"/>
        <v>0.04</v>
      </c>
      <c r="R67" s="76">
        <f>'Tabella-Z2'!I74</f>
        <v>0.04</v>
      </c>
      <c r="S67" s="260"/>
      <c r="T67" s="76">
        <f t="shared" si="34"/>
        <v>7.0000000000000007E-2</v>
      </c>
      <c r="U67" s="74">
        <f>'Tabella-Z2'!K74</f>
        <v>7.0000000000000007E-2</v>
      </c>
      <c r="V67" s="260"/>
      <c r="W67" s="76">
        <f t="shared" si="35"/>
        <v>7.0000000000000007E-2</v>
      </c>
      <c r="X67" s="74">
        <f>'Tabella-Z2'!K74</f>
        <v>7.0000000000000007E-2</v>
      </c>
      <c r="Y67" s="260"/>
      <c r="Z67" s="76">
        <f t="shared" si="36"/>
        <v>7.0000000000000007E-2</v>
      </c>
      <c r="AA67" s="78">
        <f>'Tabella-Z2'!K74</f>
        <v>7.0000000000000007E-2</v>
      </c>
    </row>
    <row r="68" spans="1:27" ht="18.75" customHeight="1" outlineLevel="1" x14ac:dyDescent="0.3">
      <c r="A68" s="166"/>
      <c r="B68" s="179" t="s">
        <v>508</v>
      </c>
      <c r="C68" s="462" t="s">
        <v>484</v>
      </c>
      <c r="D68" s="462"/>
      <c r="E68" s="462"/>
      <c r="F68" s="40"/>
      <c r="G68" s="256"/>
      <c r="H68" s="76">
        <v>0</v>
      </c>
      <c r="I68" s="74">
        <f>'Tabella-Z2'!H75</f>
        <v>0.03</v>
      </c>
      <c r="J68" s="251"/>
      <c r="K68" s="76">
        <f t="shared" si="31"/>
        <v>0</v>
      </c>
      <c r="L68" s="77">
        <f>'Tabella-Z2'!H75</f>
        <v>0.03</v>
      </c>
      <c r="M68" s="254"/>
      <c r="N68" s="75">
        <f t="shared" si="32"/>
        <v>0</v>
      </c>
      <c r="O68" s="74">
        <f>'Tabella-Z2'!I75</f>
        <v>0.03</v>
      </c>
      <c r="P68" s="251"/>
      <c r="Q68" s="76">
        <f t="shared" si="33"/>
        <v>0</v>
      </c>
      <c r="R68" s="76">
        <f>'Tabella-Z2'!I75</f>
        <v>0.03</v>
      </c>
      <c r="S68" s="260"/>
      <c r="T68" s="76">
        <f t="shared" si="34"/>
        <v>0</v>
      </c>
      <c r="U68" s="74">
        <f>'Tabella-Z2'!K75</f>
        <v>0.01</v>
      </c>
      <c r="V68" s="260"/>
      <c r="W68" s="76">
        <f t="shared" si="35"/>
        <v>0</v>
      </c>
      <c r="X68" s="74">
        <f>'Tabella-Z2'!K75</f>
        <v>0.01</v>
      </c>
      <c r="Y68" s="260"/>
      <c r="Z68" s="76">
        <f t="shared" si="36"/>
        <v>0</v>
      </c>
      <c r="AA68" s="78">
        <f>'Tabella-Z2'!K75</f>
        <v>0.01</v>
      </c>
    </row>
    <row r="69" spans="1:27" ht="18" customHeight="1" outlineLevel="1" x14ac:dyDescent="0.3">
      <c r="A69" s="166"/>
      <c r="B69" s="179" t="s">
        <v>509</v>
      </c>
      <c r="C69" s="462" t="s">
        <v>510</v>
      </c>
      <c r="D69" s="462"/>
      <c r="E69" s="462"/>
      <c r="F69" s="40"/>
      <c r="G69" s="256"/>
      <c r="H69" s="76">
        <v>0</v>
      </c>
      <c r="I69" s="74">
        <f>'Tabella-Z2'!H76</f>
        <v>0.02</v>
      </c>
      <c r="J69" s="251"/>
      <c r="K69" s="76">
        <f t="shared" si="31"/>
        <v>0</v>
      </c>
      <c r="L69" s="77">
        <f>'Tabella-Z2'!H76</f>
        <v>0.02</v>
      </c>
      <c r="M69" s="254"/>
      <c r="N69" s="75">
        <f t="shared" si="32"/>
        <v>0</v>
      </c>
      <c r="O69" s="74">
        <f>'Tabella-Z2'!I76</f>
        <v>0.02</v>
      </c>
      <c r="P69" s="251"/>
      <c r="Q69" s="76">
        <f t="shared" si="33"/>
        <v>0</v>
      </c>
      <c r="R69" s="76">
        <f>'Tabella-Z2'!I76</f>
        <v>0.02</v>
      </c>
      <c r="S69" s="260"/>
      <c r="T69" s="76">
        <f t="shared" si="34"/>
        <v>0</v>
      </c>
      <c r="U69" s="74">
        <f>'Tabella-Z2'!K76</f>
        <v>0.02</v>
      </c>
      <c r="V69" s="260"/>
      <c r="W69" s="76">
        <f t="shared" si="35"/>
        <v>0</v>
      </c>
      <c r="X69" s="74">
        <f>'Tabella-Z2'!K76</f>
        <v>0.02</v>
      </c>
      <c r="Y69" s="260"/>
      <c r="Z69" s="76">
        <f t="shared" si="36"/>
        <v>0</v>
      </c>
      <c r="AA69" s="78">
        <f>'Tabella-Z2'!K76</f>
        <v>0.02</v>
      </c>
    </row>
    <row r="70" spans="1:27" ht="18" customHeight="1" outlineLevel="1" x14ac:dyDescent="0.3">
      <c r="A70" s="166"/>
      <c r="B70" s="179" t="s">
        <v>511</v>
      </c>
      <c r="C70" s="462" t="s">
        <v>319</v>
      </c>
      <c r="D70" s="476"/>
      <c r="E70" s="476"/>
      <c r="F70" s="40"/>
      <c r="G70" s="256"/>
      <c r="H70" s="76">
        <v>0</v>
      </c>
      <c r="I70" s="74">
        <f>'Tabella-Z2'!H77</f>
        <v>7.0000000000000007E-2</v>
      </c>
      <c r="J70" s="251"/>
      <c r="K70" s="76">
        <f t="shared" si="31"/>
        <v>0</v>
      </c>
      <c r="L70" s="77">
        <f>'Tabella-Z2'!H77</f>
        <v>7.0000000000000007E-2</v>
      </c>
      <c r="M70" s="254"/>
      <c r="N70" s="75">
        <f t="shared" si="32"/>
        <v>0</v>
      </c>
      <c r="O70" s="74">
        <f>'Tabella-Z2'!I77</f>
        <v>7.0000000000000007E-2</v>
      </c>
      <c r="P70" s="251"/>
      <c r="Q70" s="76">
        <f t="shared" si="33"/>
        <v>0</v>
      </c>
      <c r="R70" s="76">
        <f>'Tabella-Z2'!I77</f>
        <v>7.0000000000000007E-2</v>
      </c>
      <c r="S70" s="260"/>
      <c r="T70" s="76">
        <f t="shared" si="34"/>
        <v>0</v>
      </c>
      <c r="U70" s="74">
        <f>'Tabella-Z2'!K77</f>
        <v>0.08</v>
      </c>
      <c r="V70" s="260"/>
      <c r="W70" s="76">
        <f t="shared" si="35"/>
        <v>0</v>
      </c>
      <c r="X70" s="74">
        <f>'Tabella-Z2'!K77</f>
        <v>0.08</v>
      </c>
      <c r="Y70" s="260"/>
      <c r="Z70" s="76">
        <f t="shared" si="36"/>
        <v>0</v>
      </c>
      <c r="AA70" s="78">
        <f>'Tabella-Z2'!K77</f>
        <v>0.08</v>
      </c>
    </row>
    <row r="71" spans="1:27" ht="18" customHeight="1" outlineLevel="1" x14ac:dyDescent="0.3">
      <c r="A71" s="166"/>
      <c r="B71" s="179" t="s">
        <v>512</v>
      </c>
      <c r="C71" s="462" t="s">
        <v>471</v>
      </c>
      <c r="D71" s="462"/>
      <c r="E71" s="462"/>
      <c r="F71" s="40" t="s">
        <v>713</v>
      </c>
      <c r="G71" s="256"/>
      <c r="H71" s="76">
        <v>0</v>
      </c>
      <c r="I71" s="74">
        <f>'Tabella-Z2'!H78</f>
        <v>0.06</v>
      </c>
      <c r="J71" s="251"/>
      <c r="K71" s="76">
        <f t="shared" si="31"/>
        <v>0.06</v>
      </c>
      <c r="L71" s="77">
        <f>'Tabella-Z2'!H78</f>
        <v>0.06</v>
      </c>
      <c r="M71" s="254"/>
      <c r="N71" s="75">
        <f t="shared" si="32"/>
        <v>0.06</v>
      </c>
      <c r="O71" s="74">
        <f>'Tabella-Z2'!I78</f>
        <v>0.06</v>
      </c>
      <c r="P71" s="251"/>
      <c r="Q71" s="76">
        <f t="shared" si="33"/>
        <v>0.06</v>
      </c>
      <c r="R71" s="76">
        <f>'Tabella-Z2'!I78</f>
        <v>0.06</v>
      </c>
      <c r="S71" s="260"/>
      <c r="T71" s="76">
        <f t="shared" si="34"/>
        <v>0.06</v>
      </c>
      <c r="U71" s="74">
        <f>'Tabella-Z2'!K78</f>
        <v>0.06</v>
      </c>
      <c r="V71" s="260"/>
      <c r="W71" s="76">
        <f t="shared" si="35"/>
        <v>0.06</v>
      </c>
      <c r="X71" s="74">
        <f>'Tabella-Z2'!K78</f>
        <v>0.06</v>
      </c>
      <c r="Y71" s="260"/>
      <c r="Z71" s="76">
        <f t="shared" si="36"/>
        <v>0.06</v>
      </c>
      <c r="AA71" s="78">
        <f>'Tabella-Z2'!K78</f>
        <v>0.06</v>
      </c>
    </row>
    <row r="72" spans="1:27" ht="18" customHeight="1" outlineLevel="1" x14ac:dyDescent="0.3">
      <c r="A72" s="166"/>
      <c r="B72" s="179" t="s">
        <v>513</v>
      </c>
      <c r="C72" s="462" t="s">
        <v>473</v>
      </c>
      <c r="D72" s="462"/>
      <c r="E72" s="462"/>
      <c r="F72" s="40"/>
      <c r="G72" s="256"/>
      <c r="H72" s="76">
        <v>0</v>
      </c>
      <c r="I72" s="74">
        <f>'Tabella-Z2'!H79</f>
        <v>0.03</v>
      </c>
      <c r="J72" s="251"/>
      <c r="K72" s="76">
        <f t="shared" si="31"/>
        <v>0</v>
      </c>
      <c r="L72" s="77">
        <f>'Tabella-Z2'!H79</f>
        <v>0.03</v>
      </c>
      <c r="M72" s="254"/>
      <c r="N72" s="75">
        <f t="shared" si="32"/>
        <v>0</v>
      </c>
      <c r="O72" s="74">
        <f>'Tabella-Z2'!I79</f>
        <v>0.03</v>
      </c>
      <c r="P72" s="251"/>
      <c r="Q72" s="76">
        <f t="shared" si="33"/>
        <v>0</v>
      </c>
      <c r="R72" s="76">
        <f>'Tabella-Z2'!I79</f>
        <v>0.03</v>
      </c>
      <c r="S72" s="260"/>
      <c r="T72" s="76">
        <f t="shared" si="34"/>
        <v>0</v>
      </c>
      <c r="U72" s="74">
        <f>'Tabella-Z2'!K79</f>
        <v>0.03</v>
      </c>
      <c r="V72" s="260"/>
      <c r="W72" s="76">
        <f t="shared" si="35"/>
        <v>0</v>
      </c>
      <c r="X72" s="74">
        <f>'Tabella-Z2'!K79</f>
        <v>0.03</v>
      </c>
      <c r="Y72" s="260"/>
      <c r="Z72" s="76">
        <f t="shared" si="36"/>
        <v>0</v>
      </c>
      <c r="AA72" s="78">
        <f>'Tabella-Z2'!K79</f>
        <v>0.03</v>
      </c>
    </row>
    <row r="73" spans="1:27" ht="18" customHeight="1" outlineLevel="1" x14ac:dyDescent="0.3">
      <c r="A73" s="166"/>
      <c r="B73" s="179" t="s">
        <v>514</v>
      </c>
      <c r="C73" s="462" t="s">
        <v>475</v>
      </c>
      <c r="D73" s="462"/>
      <c r="E73" s="462"/>
      <c r="F73" s="40"/>
      <c r="G73" s="256"/>
      <c r="H73" s="76">
        <v>0</v>
      </c>
      <c r="I73" s="74">
        <f>'Tabella-Z2'!H80</f>
        <v>0.03</v>
      </c>
      <c r="J73" s="251"/>
      <c r="K73" s="76">
        <f t="shared" si="31"/>
        <v>0</v>
      </c>
      <c r="L73" s="77">
        <f>'Tabella-Z2'!H80</f>
        <v>0.03</v>
      </c>
      <c r="M73" s="254"/>
      <c r="N73" s="75">
        <f t="shared" si="32"/>
        <v>0</v>
      </c>
      <c r="O73" s="74">
        <f>'Tabella-Z2'!I80</f>
        <v>0.03</v>
      </c>
      <c r="P73" s="251"/>
      <c r="Q73" s="76">
        <f t="shared" si="33"/>
        <v>0</v>
      </c>
      <c r="R73" s="76">
        <f>'Tabella-Z2'!I80</f>
        <v>0.03</v>
      </c>
      <c r="S73" s="260"/>
      <c r="T73" s="76">
        <f t="shared" si="34"/>
        <v>0</v>
      </c>
      <c r="U73" s="74">
        <f>'Tabella-Z2'!K80</f>
        <v>0.03</v>
      </c>
      <c r="V73" s="260"/>
      <c r="W73" s="76">
        <f t="shared" si="35"/>
        <v>0</v>
      </c>
      <c r="X73" s="74">
        <f>'Tabella-Z2'!K80</f>
        <v>0.03</v>
      </c>
      <c r="Y73" s="260"/>
      <c r="Z73" s="76">
        <f t="shared" si="36"/>
        <v>0</v>
      </c>
      <c r="AA73" s="78">
        <f>'Tabella-Z2'!K80</f>
        <v>0.03</v>
      </c>
    </row>
    <row r="74" spans="1:27" ht="18" customHeight="1" outlineLevel="1" x14ac:dyDescent="0.3">
      <c r="A74" s="166"/>
      <c r="B74" s="179" t="s">
        <v>515</v>
      </c>
      <c r="C74" s="462" t="s">
        <v>477</v>
      </c>
      <c r="D74" s="462"/>
      <c r="E74" s="462"/>
      <c r="F74" s="40" t="s">
        <v>713</v>
      </c>
      <c r="G74" s="256"/>
      <c r="H74" s="76">
        <v>0</v>
      </c>
      <c r="I74" s="74">
        <f>'Tabella-Z2'!H81</f>
        <v>0.03</v>
      </c>
      <c r="J74" s="251"/>
      <c r="K74" s="76">
        <f t="shared" si="31"/>
        <v>0.03</v>
      </c>
      <c r="L74" s="77">
        <f>'Tabella-Z2'!H81</f>
        <v>0.03</v>
      </c>
      <c r="M74" s="254"/>
      <c r="N74" s="75">
        <f t="shared" si="32"/>
        <v>0.03</v>
      </c>
      <c r="O74" s="74">
        <f>'Tabella-Z2'!I81</f>
        <v>0.03</v>
      </c>
      <c r="P74" s="251"/>
      <c r="Q74" s="76">
        <f t="shared" si="33"/>
        <v>0.03</v>
      </c>
      <c r="R74" s="76">
        <f>'Tabella-Z2'!I81</f>
        <v>0.03</v>
      </c>
      <c r="S74" s="260"/>
      <c r="T74" s="76">
        <f t="shared" si="34"/>
        <v>0.03</v>
      </c>
      <c r="U74" s="74">
        <f>'Tabella-Z2'!K81</f>
        <v>0.03</v>
      </c>
      <c r="V74" s="260"/>
      <c r="W74" s="76">
        <f t="shared" si="35"/>
        <v>0.03</v>
      </c>
      <c r="X74" s="74">
        <f>'Tabella-Z2'!K81</f>
        <v>0.03</v>
      </c>
      <c r="Y74" s="260"/>
      <c r="Z74" s="76">
        <f t="shared" si="36"/>
        <v>0.03</v>
      </c>
      <c r="AA74" s="78">
        <f>'Tabella-Z2'!K81</f>
        <v>0.03</v>
      </c>
    </row>
    <row r="75" spans="1:27" ht="18" customHeight="1" outlineLevel="1" x14ac:dyDescent="0.3">
      <c r="A75" s="166"/>
      <c r="B75" s="488" t="s">
        <v>516</v>
      </c>
      <c r="C75" s="468" t="s">
        <v>325</v>
      </c>
      <c r="D75" s="180" t="s">
        <v>439</v>
      </c>
      <c r="E75" s="189">
        <v>250000</v>
      </c>
      <c r="F75" s="491"/>
      <c r="G75" s="511"/>
      <c r="H75" s="41">
        <v>0</v>
      </c>
      <c r="I75" s="56">
        <f>'Tabella-Z2'!H82</f>
        <v>6.4000000000000001E-2</v>
      </c>
      <c r="J75" s="500"/>
      <c r="K75" s="41">
        <f>IF($F75="X",L75,IF(J75="X",L75,0))</f>
        <v>0</v>
      </c>
      <c r="L75" s="42">
        <f>'Tabella-Z2'!H82</f>
        <v>6.4000000000000001E-2</v>
      </c>
      <c r="M75" s="497"/>
      <c r="N75" s="52">
        <f t="shared" si="32"/>
        <v>0</v>
      </c>
      <c r="O75" s="56">
        <f>IF(M6="",0,IF(VLOOKUP($M$6,'Tabella-Z1'!$K$27:$M$32,3)=13,'Tabella-Z2'!I82,'Tabella-Z2'!J82))</f>
        <v>6.4000000000000001E-2</v>
      </c>
      <c r="P75" s="500"/>
      <c r="Q75" s="41">
        <f>IF($F75="X",R75,IF(P75="X",R75,0))</f>
        <v>0</v>
      </c>
      <c r="R75" s="41">
        <f>IF(P6="",0,IF(VLOOKUP($M$6,'Tabella-Z1'!$K$27:$M$32,3)=13,'Tabella-Z2'!I82,'Tabella-Z2'!J82))</f>
        <v>6.4000000000000001E-2</v>
      </c>
      <c r="S75" s="523"/>
      <c r="T75" s="41">
        <f>IF($F75="X",U75,IF(S75="X",U75,0))</f>
        <v>0</v>
      </c>
      <c r="U75" s="56">
        <f>'Tabella-Z2'!K82</f>
        <v>6.4000000000000001E-2</v>
      </c>
      <c r="V75" s="523"/>
      <c r="W75" s="41">
        <f>IF($F75="X",X75,IF(V75="X",X75,0))</f>
        <v>0</v>
      </c>
      <c r="X75" s="56">
        <f>'Tabella-Z2'!K82</f>
        <v>6.4000000000000001E-2</v>
      </c>
      <c r="Y75" s="523"/>
      <c r="Z75" s="41">
        <f>IF($F75="X",AA75,IF(Y75="X",AA75,0))</f>
        <v>0</v>
      </c>
      <c r="AA75" s="43">
        <f>'Tabella-Z2'!K82</f>
        <v>6.4000000000000001E-2</v>
      </c>
    </row>
    <row r="76" spans="1:27" ht="18" customHeight="1" outlineLevel="1" x14ac:dyDescent="0.3">
      <c r="A76" s="166"/>
      <c r="B76" s="489"/>
      <c r="C76" s="490"/>
      <c r="D76" s="183" t="s">
        <v>440</v>
      </c>
      <c r="E76" s="190">
        <v>500000</v>
      </c>
      <c r="F76" s="492"/>
      <c r="G76" s="512"/>
      <c r="H76" s="61">
        <v>0</v>
      </c>
      <c r="I76" s="59">
        <f>'Tabella-Z2'!H83</f>
        <v>1.9E-2</v>
      </c>
      <c r="J76" s="501"/>
      <c r="K76" s="61">
        <f>IF(AND($F$75="X",$J$4&gt;E75),L76,IF(AND($G$75="X",$J$4&gt;E75),L76,0))</f>
        <v>0</v>
      </c>
      <c r="L76" s="62">
        <f>'Tabella-Z2'!H83</f>
        <v>1.9E-2</v>
      </c>
      <c r="M76" s="498"/>
      <c r="N76" s="60">
        <f>IF(AND($F$75="X",$M$4&gt;E75),O76,IF(AND($M$75="X",$M$4&gt;E75),O76,0))</f>
        <v>0</v>
      </c>
      <c r="O76" s="59">
        <f>IF(M6="",0,IF(VLOOKUP($M$6,'Tabella-Z1'!$K$27:$M$32,3)=13,'Tabella-Z2'!I83,'Tabella-Z2'!J83))</f>
        <v>1.9E-2</v>
      </c>
      <c r="P76" s="501"/>
      <c r="Q76" s="61">
        <f>IF(AND($F$75="X",$P$4&gt;E75),R76,IF(AND($M$75="X",$P$4&gt;E75),R76,0))</f>
        <v>0</v>
      </c>
      <c r="R76" s="61">
        <f>IF(P6="",0,IF(VLOOKUP($M$6,'Tabella-Z1'!$K$27:$M$32,3)=13,'Tabella-Z2'!I83,'Tabella-Z2'!J83))</f>
        <v>1.9E-2</v>
      </c>
      <c r="S76" s="524"/>
      <c r="T76" s="61">
        <f>IF(AND($F$75="X",$S$4&gt;E75),U76,IF(AND($S$75="X",$S$4&gt;E75),U76,0))</f>
        <v>0</v>
      </c>
      <c r="U76" s="59">
        <f>'Tabella-Z2'!K83</f>
        <v>1.9E-2</v>
      </c>
      <c r="V76" s="524"/>
      <c r="W76" s="61">
        <f>IF(AND($F$75="X",$V$4&gt;E75),X76,IF(AND($V$75="X",$V$4&gt;E75),X76,0))</f>
        <v>0</v>
      </c>
      <c r="X76" s="59">
        <f>'Tabella-Z2'!K83</f>
        <v>1.9E-2</v>
      </c>
      <c r="Y76" s="524"/>
      <c r="Z76" s="61">
        <f>IF(AND($F$75="X",$Y$4&gt;E75),AA76,IF(AND($V$75="X",$Y$4&gt;E75),AA76,0))</f>
        <v>0</v>
      </c>
      <c r="AA76" s="63">
        <f>'Tabella-Z2'!K83</f>
        <v>1.9E-2</v>
      </c>
    </row>
    <row r="77" spans="1:27" ht="18" customHeight="1" outlineLevel="1" x14ac:dyDescent="0.3">
      <c r="A77" s="166"/>
      <c r="B77" s="489"/>
      <c r="C77" s="490"/>
      <c r="D77" s="183" t="s">
        <v>440</v>
      </c>
      <c r="E77" s="190">
        <v>1000000</v>
      </c>
      <c r="F77" s="492"/>
      <c r="G77" s="512"/>
      <c r="H77" s="61">
        <v>0</v>
      </c>
      <c r="I77" s="59">
        <f>'Tabella-Z2'!H84</f>
        <v>2.1000000000000001E-2</v>
      </c>
      <c r="J77" s="501"/>
      <c r="K77" s="61">
        <f>IF(AND($F$75="X",$J$4&gt;E76),L77,IF(AND($G$75="X",$J$4&gt;E76),L77,0))</f>
        <v>0</v>
      </c>
      <c r="L77" s="62">
        <f>'Tabella-Z2'!H84</f>
        <v>2.1000000000000001E-2</v>
      </c>
      <c r="M77" s="498"/>
      <c r="N77" s="60">
        <f>IF(AND($F$75="X",$M$4&gt;E76),O77,IF(AND($M$75="X",$M$4&gt;E76),O77,0))</f>
        <v>0</v>
      </c>
      <c r="O77" s="59">
        <f>IF(M6="",0,IF(VLOOKUP($M$6,'Tabella-Z1'!$K$27:$M$32,3)=13,'Tabella-Z2'!I84,'Tabella-Z2'!J84))</f>
        <v>2.1000000000000001E-2</v>
      </c>
      <c r="P77" s="501"/>
      <c r="Q77" s="61">
        <f>IF(AND($F$75="X",$P$4&gt;E76),R77,IF(AND($M$75="X",$P$4&gt;E76),R77,0))</f>
        <v>0</v>
      </c>
      <c r="R77" s="61">
        <f>IF(P6="",0,IF(VLOOKUP($M$6,'Tabella-Z1'!$K$27:$M$32,3)=13,'Tabella-Z2'!I84,'Tabella-Z2'!J84))</f>
        <v>2.1000000000000001E-2</v>
      </c>
      <c r="S77" s="524"/>
      <c r="T77" s="61">
        <f>IF(AND($F$75="X",$S$4&gt;E76),U77,IF(AND($S$75="X",$S$4&gt;E76),U77,0))</f>
        <v>0</v>
      </c>
      <c r="U77" s="59">
        <f>'Tabella-Z2'!K84</f>
        <v>2.1000000000000001E-2</v>
      </c>
      <c r="V77" s="524"/>
      <c r="W77" s="61">
        <f>IF(AND($F$75="X",$V$4&gt;E76),X77,IF(AND($V$75="X",$V$4&gt;E76),X77,0))</f>
        <v>0</v>
      </c>
      <c r="X77" s="59">
        <f>'Tabella-Z2'!K84</f>
        <v>2.1000000000000001E-2</v>
      </c>
      <c r="Y77" s="524"/>
      <c r="Z77" s="61">
        <f>IF(AND($F$75="X",$Y$4&gt;E76),AA77,IF(AND($V$75="X",$Y$4&gt;E76),AA77,0))</f>
        <v>0</v>
      </c>
      <c r="AA77" s="63">
        <f>'Tabella-Z2'!K84</f>
        <v>2.1000000000000001E-2</v>
      </c>
    </row>
    <row r="78" spans="1:27" ht="18" customHeight="1" outlineLevel="1" x14ac:dyDescent="0.3">
      <c r="A78" s="166"/>
      <c r="B78" s="489"/>
      <c r="C78" s="490"/>
      <c r="D78" s="183" t="s">
        <v>440</v>
      </c>
      <c r="E78" s="190">
        <v>2500000</v>
      </c>
      <c r="F78" s="492"/>
      <c r="G78" s="512"/>
      <c r="H78" s="61">
        <v>0</v>
      </c>
      <c r="I78" s="59">
        <f>'Tabella-Z2'!H85</f>
        <v>2.9000000000000001E-2</v>
      </c>
      <c r="J78" s="501"/>
      <c r="K78" s="61">
        <f>IF(AND($F$75="X",$J$4&gt;E77),L78,IF(AND($G$75="X",$J$4&gt;E77),L78,0))</f>
        <v>0</v>
      </c>
      <c r="L78" s="62">
        <f>'Tabella-Z2'!H85</f>
        <v>2.9000000000000001E-2</v>
      </c>
      <c r="M78" s="498"/>
      <c r="N78" s="60">
        <f>IF(AND($F$75="X",$M$4&gt;E77),O78,IF(AND($M$75="X",$M$4&gt;E77),O78,0))</f>
        <v>0</v>
      </c>
      <c r="O78" s="59">
        <f>IF(M6="",0,IF(VLOOKUP($M$6,'Tabella-Z1'!$K$27:$M$32,3)=13,'Tabella-Z2'!I85,'Tabella-Z2'!J85))</f>
        <v>2.9000000000000001E-2</v>
      </c>
      <c r="P78" s="501"/>
      <c r="Q78" s="61">
        <f>IF(AND($F$75="X",$P$4&gt;E77),R78,IF(AND($M$75="X",$P$4&gt;E77),R78,0))</f>
        <v>0</v>
      </c>
      <c r="R78" s="61">
        <f>IF(P6="",0,IF(VLOOKUP($M$6,'Tabella-Z1'!$K$27:$M$32,3)=13,'Tabella-Z2'!I85,'Tabella-Z2'!J85))</f>
        <v>2.9000000000000001E-2</v>
      </c>
      <c r="S78" s="524"/>
      <c r="T78" s="61">
        <f>IF(AND($F$75="X",$S$4&gt;E77),U78,IF(AND($S$75="X",$S$4&gt;E77),U78,0))</f>
        <v>0</v>
      </c>
      <c r="U78" s="59">
        <f>'Tabella-Z2'!K85</f>
        <v>2.9000000000000001E-2</v>
      </c>
      <c r="V78" s="524"/>
      <c r="W78" s="61">
        <f>IF(AND($F$75="X",$V$4&gt;E77),X78,IF(AND($V$75="X",$V$4&gt;E77),X78,0))</f>
        <v>0</v>
      </c>
      <c r="X78" s="59">
        <f>'Tabella-Z2'!K85</f>
        <v>2.9000000000000001E-2</v>
      </c>
      <c r="Y78" s="524"/>
      <c r="Z78" s="61">
        <f>IF(AND($F$75="X",$Y$4&gt;E77),AA78,IF(AND($V$75="X",$Y$4&gt;E77),AA78,0))</f>
        <v>0</v>
      </c>
      <c r="AA78" s="63">
        <f>'Tabella-Z2'!K85</f>
        <v>2.9000000000000001E-2</v>
      </c>
    </row>
    <row r="79" spans="1:27" ht="18" customHeight="1" outlineLevel="1" x14ac:dyDescent="0.3">
      <c r="A79" s="166"/>
      <c r="B79" s="489"/>
      <c r="C79" s="490"/>
      <c r="D79" s="183" t="s">
        <v>440</v>
      </c>
      <c r="E79" s="190">
        <v>10000000</v>
      </c>
      <c r="F79" s="492"/>
      <c r="G79" s="512"/>
      <c r="H79" s="61">
        <v>0</v>
      </c>
      <c r="I79" s="59">
        <f>'Tabella-Z2'!H86</f>
        <v>3.7999999999999999E-2</v>
      </c>
      <c r="J79" s="501"/>
      <c r="K79" s="61">
        <f>IF(AND($F$75="X",$J$4&gt;E78),L79,IF(AND($G$75="X",$J$4&gt;E78),L79,0))</f>
        <v>0</v>
      </c>
      <c r="L79" s="62">
        <f>'Tabella-Z2'!H86</f>
        <v>3.7999999999999999E-2</v>
      </c>
      <c r="M79" s="498"/>
      <c r="N79" s="60">
        <f>IF(AND($F$75="X",$M$4&gt;E78),O79,IF(AND($M$75="X",$M$4&gt;E78),O79,0))</f>
        <v>0</v>
      </c>
      <c r="O79" s="59">
        <f>IF(M6="",0,IF(VLOOKUP($M$6,'Tabella-Z1'!$K$27:$M$32,3)=13,'Tabella-Z2'!I86,'Tabella-Z2'!J86))</f>
        <v>3.7999999999999999E-2</v>
      </c>
      <c r="P79" s="501"/>
      <c r="Q79" s="61">
        <f>IF(AND($F$75="X",$P$4&gt;E78),R79,IF(AND($M$75="X",$P$4&gt;E78),R79,0))</f>
        <v>0</v>
      </c>
      <c r="R79" s="61">
        <f>IF(P6="",0,IF(VLOOKUP($M$6,'Tabella-Z1'!$K$27:$M$32,3)=13,'Tabella-Z2'!I86,'Tabella-Z2'!J86))</f>
        <v>3.7999999999999999E-2</v>
      </c>
      <c r="S79" s="524"/>
      <c r="T79" s="61">
        <f>IF(AND($F$75="X",$S$4&gt;E78),U79,IF(AND($S$75="X",$S$4&gt;E78),U79,0))</f>
        <v>0</v>
      </c>
      <c r="U79" s="59">
        <f>'Tabella-Z2'!K86</f>
        <v>3.7999999999999999E-2</v>
      </c>
      <c r="V79" s="524"/>
      <c r="W79" s="61">
        <f>IF(AND($F$75="X",$V$4&gt;E78),X79,IF(AND($V$75="X",$V$4&gt;E78),X79,0))</f>
        <v>0</v>
      </c>
      <c r="X79" s="59">
        <f>'Tabella-Z2'!K86</f>
        <v>3.7999999999999999E-2</v>
      </c>
      <c r="Y79" s="524"/>
      <c r="Z79" s="61">
        <f>IF(AND($F$75="X",$Y$4&gt;E78),AA79,IF(AND($V$75="X",$Y$4&gt;E78),AA79,0))</f>
        <v>0</v>
      </c>
      <c r="AA79" s="63">
        <f>'Tabella-Z2'!K86</f>
        <v>3.7999999999999999E-2</v>
      </c>
    </row>
    <row r="80" spans="1:27" ht="18" customHeight="1" outlineLevel="1" x14ac:dyDescent="0.3">
      <c r="A80" s="166"/>
      <c r="B80" s="489"/>
      <c r="C80" s="490"/>
      <c r="D80" s="185" t="s">
        <v>441</v>
      </c>
      <c r="E80" s="191"/>
      <c r="F80" s="493"/>
      <c r="G80" s="513"/>
      <c r="H80" s="44">
        <v>0</v>
      </c>
      <c r="I80" s="57">
        <f>'Tabella-Z2'!H87</f>
        <v>2.8000000000000001E-2</v>
      </c>
      <c r="J80" s="502"/>
      <c r="K80" s="44">
        <f>IF(AND($F$75="X",$J$4&gt;E79),L80,IF(AND($G$75="X",$J$4&gt;E79),L80,0))</f>
        <v>0</v>
      </c>
      <c r="L80" s="45">
        <f>'Tabella-Z2'!H87</f>
        <v>2.8000000000000001E-2</v>
      </c>
      <c r="M80" s="499"/>
      <c r="N80" s="53">
        <f>IF(AND($F$75="X",$M$4&gt;E79),O80,IF(AND($M$75="X",$M$4&gt;E79),O80,0))</f>
        <v>0</v>
      </c>
      <c r="O80" s="57">
        <f>IF(M6="",0,IF(VLOOKUP($M$6,'Tabella-Z1'!$K$27:$M$32,3)=13,'Tabella-Z2'!I87,'Tabella-Z2'!J87))</f>
        <v>2.8000000000000001E-2</v>
      </c>
      <c r="P80" s="502"/>
      <c r="Q80" s="44">
        <f>IF(AND($F$75="X",$P$4&gt;E79),R80,IF(AND($M$75="X",$P$4&gt;E79),R80,0))</f>
        <v>0</v>
      </c>
      <c r="R80" s="44">
        <f>IF(P6="",0,IF(VLOOKUP($M$6,'Tabella-Z1'!$K$27:$M$32,3)=13,'Tabella-Z2'!I87,'Tabella-Z2'!J87))</f>
        <v>2.8000000000000001E-2</v>
      </c>
      <c r="S80" s="525"/>
      <c r="T80" s="44">
        <f>IF(AND($F$75="X",$S$4&gt;E79),U80,IF(AND($S$75="X",$S$4&gt;E79),U80,0))</f>
        <v>0</v>
      </c>
      <c r="U80" s="57">
        <f>'Tabella-Z2'!K87</f>
        <v>2.8000000000000001E-2</v>
      </c>
      <c r="V80" s="525"/>
      <c r="W80" s="44">
        <f>IF(AND($F$75="X",$V$4&gt;E79),X80,IF(AND($V$75="X",$V$4&gt;E79),X80,0))</f>
        <v>0</v>
      </c>
      <c r="X80" s="57">
        <f>'Tabella-Z2'!K87</f>
        <v>2.8000000000000001E-2</v>
      </c>
      <c r="Y80" s="525"/>
      <c r="Z80" s="44">
        <f>IF(AND($F$75="X",$Y$4&gt;E79),AA80,IF(AND($V$75="X",$Y$4&gt;E79),AA80,0))</f>
        <v>0</v>
      </c>
      <c r="AA80" s="46">
        <f>'Tabella-Z2'!K87</f>
        <v>2.8000000000000001E-2</v>
      </c>
    </row>
    <row r="81" spans="1:27" ht="18" customHeight="1" outlineLevel="1" x14ac:dyDescent="0.3">
      <c r="A81" s="166"/>
      <c r="B81" s="179" t="s">
        <v>517</v>
      </c>
      <c r="C81" s="462" t="s">
        <v>518</v>
      </c>
      <c r="D81" s="462"/>
      <c r="E81" s="462"/>
      <c r="F81" s="40"/>
      <c r="G81" s="514" t="s">
        <v>1</v>
      </c>
      <c r="H81" s="515"/>
      <c r="I81" s="516"/>
      <c r="J81" s="517" t="s">
        <v>1</v>
      </c>
      <c r="K81" s="515"/>
      <c r="L81" s="518"/>
      <c r="M81" s="254"/>
      <c r="N81" s="75">
        <f t="shared" ref="N81:N98" si="38">IF($F81="X",O81,IF(M81="X",O81,0))</f>
        <v>0</v>
      </c>
      <c r="O81" s="74">
        <f>'Tabella-Z2'!I88</f>
        <v>0.09</v>
      </c>
      <c r="P81" s="251"/>
      <c r="Q81" s="75">
        <f t="shared" ref="Q81:Q91" si="39">IF($F81="X",R81,IF(P81="X",R81,0))</f>
        <v>0</v>
      </c>
      <c r="R81" s="76">
        <f>'Tabella-Z2'!I88</f>
        <v>0.09</v>
      </c>
      <c r="S81" s="519" t="s">
        <v>1</v>
      </c>
      <c r="T81" s="520"/>
      <c r="U81" s="521"/>
      <c r="V81" s="519" t="s">
        <v>1</v>
      </c>
      <c r="W81" s="520"/>
      <c r="X81" s="521"/>
      <c r="Y81" s="519" t="s">
        <v>1</v>
      </c>
      <c r="Z81" s="520"/>
      <c r="AA81" s="522"/>
    </row>
    <row r="82" spans="1:27" ht="18" customHeight="1" outlineLevel="1" x14ac:dyDescent="0.3">
      <c r="A82" s="166"/>
      <c r="B82" s="179" t="s">
        <v>519</v>
      </c>
      <c r="C82" s="462" t="s">
        <v>520</v>
      </c>
      <c r="D82" s="462"/>
      <c r="E82" s="462"/>
      <c r="F82" s="40"/>
      <c r="G82" s="514" t="s">
        <v>1</v>
      </c>
      <c r="H82" s="515"/>
      <c r="I82" s="516"/>
      <c r="J82" s="517" t="s">
        <v>1</v>
      </c>
      <c r="K82" s="515"/>
      <c r="L82" s="518"/>
      <c r="M82" s="254"/>
      <c r="N82" s="75">
        <f t="shared" si="38"/>
        <v>0</v>
      </c>
      <c r="O82" s="74">
        <f>'Tabella-Z2'!I89</f>
        <v>0.12</v>
      </c>
      <c r="P82" s="251"/>
      <c r="Q82" s="75">
        <f t="shared" si="39"/>
        <v>0</v>
      </c>
      <c r="R82" s="76">
        <f>'Tabella-Z2'!I89</f>
        <v>0.12</v>
      </c>
      <c r="S82" s="519" t="s">
        <v>1</v>
      </c>
      <c r="T82" s="520"/>
      <c r="U82" s="521"/>
      <c r="V82" s="519" t="s">
        <v>1</v>
      </c>
      <c r="W82" s="520"/>
      <c r="X82" s="521"/>
      <c r="Y82" s="519" t="s">
        <v>1</v>
      </c>
      <c r="Z82" s="520"/>
      <c r="AA82" s="522"/>
    </row>
    <row r="83" spans="1:27" ht="18" customHeight="1" outlineLevel="1" x14ac:dyDescent="0.3">
      <c r="A83" s="166"/>
      <c r="B83" s="179" t="s">
        <v>521</v>
      </c>
      <c r="C83" s="462" t="s">
        <v>522</v>
      </c>
      <c r="D83" s="462"/>
      <c r="E83" s="462"/>
      <c r="F83" s="40"/>
      <c r="G83" s="514" t="s">
        <v>1</v>
      </c>
      <c r="H83" s="515"/>
      <c r="I83" s="516"/>
      <c r="J83" s="517" t="s">
        <v>1</v>
      </c>
      <c r="K83" s="515"/>
      <c r="L83" s="518"/>
      <c r="M83" s="254"/>
      <c r="N83" s="75">
        <f t="shared" si="38"/>
        <v>0</v>
      </c>
      <c r="O83" s="74">
        <f>'Tabella-Z2'!I90</f>
        <v>0.18</v>
      </c>
      <c r="P83" s="251"/>
      <c r="Q83" s="75">
        <f t="shared" si="39"/>
        <v>0</v>
      </c>
      <c r="R83" s="76">
        <f>'Tabella-Z2'!I90</f>
        <v>0.18</v>
      </c>
      <c r="S83" s="519" t="s">
        <v>1</v>
      </c>
      <c r="T83" s="520"/>
      <c r="U83" s="521"/>
      <c r="V83" s="519" t="s">
        <v>1</v>
      </c>
      <c r="W83" s="520"/>
      <c r="X83" s="521"/>
      <c r="Y83" s="519" t="s">
        <v>1</v>
      </c>
      <c r="Z83" s="520"/>
      <c r="AA83" s="522"/>
    </row>
    <row r="84" spans="1:27" ht="18" customHeight="1" outlineLevel="1" x14ac:dyDescent="0.3">
      <c r="A84" s="166"/>
      <c r="B84" s="179" t="s">
        <v>523</v>
      </c>
      <c r="C84" s="462" t="s">
        <v>482</v>
      </c>
      <c r="D84" s="462"/>
      <c r="E84" s="462"/>
      <c r="F84" s="40"/>
      <c r="G84" s="256"/>
      <c r="H84" s="76">
        <v>0</v>
      </c>
      <c r="I84" s="74">
        <f>'Tabella-Z2'!H91</f>
        <v>0.05</v>
      </c>
      <c r="J84" s="251"/>
      <c r="K84" s="76">
        <f t="shared" ref="K84:K91" si="40">IF($F84="X",L84,IF(J84="X",L84,0))</f>
        <v>0</v>
      </c>
      <c r="L84" s="77">
        <f>'Tabella-Z2'!H91</f>
        <v>0.05</v>
      </c>
      <c r="M84" s="254"/>
      <c r="N84" s="75">
        <f t="shared" si="38"/>
        <v>0</v>
      </c>
      <c r="O84" s="74">
        <f>'Tabella-Z2'!I91</f>
        <v>0.05</v>
      </c>
      <c r="P84" s="251"/>
      <c r="Q84" s="75">
        <f t="shared" si="39"/>
        <v>0</v>
      </c>
      <c r="R84" s="76">
        <f>'Tabella-Z2'!I91</f>
        <v>0.05</v>
      </c>
      <c r="S84" s="260"/>
      <c r="T84" s="76">
        <f t="shared" ref="T84:T98" si="41">IF($F84="X",U84,IF(S84="X",U84,0))</f>
        <v>0</v>
      </c>
      <c r="U84" s="74">
        <f>'Tabella-Z2'!K91</f>
        <v>0.05</v>
      </c>
      <c r="V84" s="260"/>
      <c r="W84" s="76">
        <f t="shared" ref="W84:W98" si="42">IF($F84="X",X84,IF(V84="X",X84,0))</f>
        <v>0</v>
      </c>
      <c r="X84" s="74">
        <f>'Tabella-Z2'!K91</f>
        <v>0.05</v>
      </c>
      <c r="Y84" s="260"/>
      <c r="Z84" s="76">
        <f t="shared" ref="Z84:Z90" si="43">IF($F84="X",AA84,IF(Y84="X",AA84,0))</f>
        <v>0</v>
      </c>
      <c r="AA84" s="78">
        <f>'Tabella-Z2'!K91</f>
        <v>0.05</v>
      </c>
    </row>
    <row r="85" spans="1:27" ht="18" customHeight="1" outlineLevel="1" x14ac:dyDescent="0.3">
      <c r="A85" s="166"/>
      <c r="B85" s="179" t="s">
        <v>524</v>
      </c>
      <c r="C85" s="462" t="s">
        <v>525</v>
      </c>
      <c r="D85" s="462"/>
      <c r="E85" s="462"/>
      <c r="F85" s="40"/>
      <c r="G85" s="256"/>
      <c r="H85" s="76">
        <v>0</v>
      </c>
      <c r="I85" s="74">
        <f>'Tabella-Z2'!H92</f>
        <v>0.06</v>
      </c>
      <c r="J85" s="251"/>
      <c r="K85" s="76">
        <f t="shared" si="40"/>
        <v>0</v>
      </c>
      <c r="L85" s="77">
        <f>'Tabella-Z2'!H92</f>
        <v>0.06</v>
      </c>
      <c r="M85" s="254"/>
      <c r="N85" s="75">
        <f t="shared" si="38"/>
        <v>0</v>
      </c>
      <c r="O85" s="74">
        <f>'Tabella-Z2'!I92</f>
        <v>0.06</v>
      </c>
      <c r="P85" s="251"/>
      <c r="Q85" s="76">
        <f t="shared" si="39"/>
        <v>0</v>
      </c>
      <c r="R85" s="76">
        <f>'Tabella-Z2'!I92</f>
        <v>0.06</v>
      </c>
      <c r="S85" s="260"/>
      <c r="T85" s="76">
        <f t="shared" si="41"/>
        <v>0</v>
      </c>
      <c r="U85" s="74">
        <f>'Tabella-Z2'!K92</f>
        <v>0.06</v>
      </c>
      <c r="V85" s="260"/>
      <c r="W85" s="76">
        <f t="shared" si="42"/>
        <v>0</v>
      </c>
      <c r="X85" s="74">
        <f>'Tabella-Z2'!K92</f>
        <v>0.06</v>
      </c>
      <c r="Y85" s="260"/>
      <c r="Z85" s="76">
        <f t="shared" si="43"/>
        <v>0</v>
      </c>
      <c r="AA85" s="78">
        <f>'Tabella-Z2'!K92</f>
        <v>0.06</v>
      </c>
    </row>
    <row r="86" spans="1:27" ht="18" customHeight="1" outlineLevel="1" x14ac:dyDescent="0.3">
      <c r="A86" s="166"/>
      <c r="B86" s="179" t="s">
        <v>526</v>
      </c>
      <c r="C86" s="462" t="s">
        <v>527</v>
      </c>
      <c r="D86" s="462"/>
      <c r="E86" s="462"/>
      <c r="F86" s="40"/>
      <c r="G86" s="256"/>
      <c r="H86" s="76">
        <v>0</v>
      </c>
      <c r="I86" s="74">
        <f>'Tabella-Z2'!H93</f>
        <v>0.02</v>
      </c>
      <c r="J86" s="251"/>
      <c r="K86" s="76">
        <f t="shared" si="40"/>
        <v>0</v>
      </c>
      <c r="L86" s="77">
        <f>'Tabella-Z2'!H93</f>
        <v>0.02</v>
      </c>
      <c r="M86" s="254"/>
      <c r="N86" s="75">
        <f t="shared" si="38"/>
        <v>0</v>
      </c>
      <c r="O86" s="74">
        <f>'Tabella-Z2'!I93</f>
        <v>0.02</v>
      </c>
      <c r="P86" s="251"/>
      <c r="Q86" s="76">
        <f t="shared" si="39"/>
        <v>0</v>
      </c>
      <c r="R86" s="76">
        <f>'Tabella-Z2'!I93</f>
        <v>0.02</v>
      </c>
      <c r="S86" s="260"/>
      <c r="T86" s="76">
        <f t="shared" si="41"/>
        <v>0</v>
      </c>
      <c r="U86" s="74">
        <f>'Tabella-Z2'!K93</f>
        <v>0.02</v>
      </c>
      <c r="V86" s="260"/>
      <c r="W86" s="76">
        <f t="shared" si="42"/>
        <v>0</v>
      </c>
      <c r="X86" s="74">
        <f>'Tabella-Z2'!K93</f>
        <v>0.02</v>
      </c>
      <c r="Y86" s="260"/>
      <c r="Z86" s="76">
        <f t="shared" si="43"/>
        <v>0</v>
      </c>
      <c r="AA86" s="78">
        <f>'Tabella-Z2'!K93</f>
        <v>0.02</v>
      </c>
    </row>
    <row r="87" spans="1:27" ht="18" customHeight="1" outlineLevel="1" x14ac:dyDescent="0.3">
      <c r="A87" s="166"/>
      <c r="B87" s="179" t="s">
        <v>528</v>
      </c>
      <c r="C87" s="462" t="s">
        <v>529</v>
      </c>
      <c r="D87" s="462"/>
      <c r="E87" s="462"/>
      <c r="F87" s="40"/>
      <c r="G87" s="256"/>
      <c r="H87" s="76">
        <v>0</v>
      </c>
      <c r="I87" s="74">
        <f>'Tabella-Z2'!H94</f>
        <v>0.02</v>
      </c>
      <c r="J87" s="251"/>
      <c r="K87" s="76">
        <f t="shared" si="40"/>
        <v>0</v>
      </c>
      <c r="L87" s="77">
        <f>'Tabella-Z2'!H94</f>
        <v>0.02</v>
      </c>
      <c r="M87" s="254"/>
      <c r="N87" s="75">
        <f t="shared" si="38"/>
        <v>0</v>
      </c>
      <c r="O87" s="74">
        <f>'Tabella-Z2'!I94</f>
        <v>0.02</v>
      </c>
      <c r="P87" s="251"/>
      <c r="Q87" s="76">
        <f t="shared" si="39"/>
        <v>0</v>
      </c>
      <c r="R87" s="76">
        <f>'Tabella-Z2'!I94</f>
        <v>0.02</v>
      </c>
      <c r="S87" s="260"/>
      <c r="T87" s="76">
        <f t="shared" si="41"/>
        <v>0</v>
      </c>
      <c r="U87" s="74">
        <f>'Tabella-Z2'!K94</f>
        <v>0.02</v>
      </c>
      <c r="V87" s="260"/>
      <c r="W87" s="76">
        <f t="shared" si="42"/>
        <v>0</v>
      </c>
      <c r="X87" s="74">
        <f>'Tabella-Z2'!K94</f>
        <v>0.02</v>
      </c>
      <c r="Y87" s="260"/>
      <c r="Z87" s="76">
        <f t="shared" si="43"/>
        <v>0</v>
      </c>
      <c r="AA87" s="78">
        <f>'Tabella-Z2'!K94</f>
        <v>0.02</v>
      </c>
    </row>
    <row r="88" spans="1:27" ht="18" customHeight="1" outlineLevel="1" x14ac:dyDescent="0.3">
      <c r="A88" s="166"/>
      <c r="B88" s="179" t="s">
        <v>530</v>
      </c>
      <c r="C88" s="462" t="s">
        <v>531</v>
      </c>
      <c r="D88" s="462"/>
      <c r="E88" s="462"/>
      <c r="F88" s="40" t="s">
        <v>713</v>
      </c>
      <c r="G88" s="256"/>
      <c r="H88" s="76">
        <v>0</v>
      </c>
      <c r="I88" s="74">
        <f>'Tabella-Z2'!H95</f>
        <v>0.03</v>
      </c>
      <c r="J88" s="251"/>
      <c r="K88" s="76">
        <f t="shared" si="40"/>
        <v>0.03</v>
      </c>
      <c r="L88" s="77">
        <f>'Tabella-Z2'!H95</f>
        <v>0.03</v>
      </c>
      <c r="M88" s="254"/>
      <c r="N88" s="75">
        <f t="shared" si="38"/>
        <v>0.03</v>
      </c>
      <c r="O88" s="74">
        <f>'Tabella-Z2'!I95</f>
        <v>0.03</v>
      </c>
      <c r="P88" s="251"/>
      <c r="Q88" s="76">
        <f t="shared" si="39"/>
        <v>0.03</v>
      </c>
      <c r="R88" s="76">
        <f>'Tabella-Z2'!I95</f>
        <v>0.03</v>
      </c>
      <c r="S88" s="260"/>
      <c r="T88" s="76">
        <f t="shared" si="41"/>
        <v>0.03</v>
      </c>
      <c r="U88" s="74">
        <f>'Tabella-Z2'!K95</f>
        <v>0.03</v>
      </c>
      <c r="V88" s="260"/>
      <c r="W88" s="76">
        <f t="shared" si="42"/>
        <v>0.03</v>
      </c>
      <c r="X88" s="74">
        <f>'Tabella-Z2'!K95</f>
        <v>0.03</v>
      </c>
      <c r="Y88" s="260"/>
      <c r="Z88" s="76">
        <f t="shared" si="43"/>
        <v>0.03</v>
      </c>
      <c r="AA88" s="78">
        <f>'Tabella-Z2'!K95</f>
        <v>0.03</v>
      </c>
    </row>
    <row r="89" spans="1:27" ht="18" customHeight="1" outlineLevel="1" x14ac:dyDescent="0.3">
      <c r="A89" s="166"/>
      <c r="B89" s="179" t="s">
        <v>532</v>
      </c>
      <c r="C89" s="462" t="s">
        <v>533</v>
      </c>
      <c r="D89" s="462"/>
      <c r="E89" s="462"/>
      <c r="F89" s="40"/>
      <c r="G89" s="256"/>
      <c r="H89" s="76">
        <v>0</v>
      </c>
      <c r="I89" s="74">
        <f>'Tabella-Z2'!H96</f>
        <v>0.02</v>
      </c>
      <c r="J89" s="251"/>
      <c r="K89" s="76">
        <f t="shared" si="40"/>
        <v>0</v>
      </c>
      <c r="L89" s="77">
        <f>'Tabella-Z2'!H96</f>
        <v>0.02</v>
      </c>
      <c r="M89" s="254"/>
      <c r="N89" s="75">
        <f t="shared" si="38"/>
        <v>0</v>
      </c>
      <c r="O89" s="74">
        <f>'Tabella-Z2'!I96</f>
        <v>0.02</v>
      </c>
      <c r="P89" s="251"/>
      <c r="Q89" s="76">
        <f t="shared" si="39"/>
        <v>0</v>
      </c>
      <c r="R89" s="76">
        <f>'Tabella-Z2'!I96</f>
        <v>0.02</v>
      </c>
      <c r="S89" s="260"/>
      <c r="T89" s="76">
        <f t="shared" si="41"/>
        <v>0</v>
      </c>
      <c r="U89" s="74">
        <f>'Tabella-Z2'!K96</f>
        <v>0.02</v>
      </c>
      <c r="V89" s="260"/>
      <c r="W89" s="76">
        <f t="shared" si="42"/>
        <v>0</v>
      </c>
      <c r="X89" s="74">
        <f>'Tabella-Z2'!K96</f>
        <v>0.02</v>
      </c>
      <c r="Y89" s="260"/>
      <c r="Z89" s="76">
        <f t="shared" si="43"/>
        <v>0</v>
      </c>
      <c r="AA89" s="78">
        <f>'Tabella-Z2'!K96</f>
        <v>0.02</v>
      </c>
    </row>
    <row r="90" spans="1:27" ht="18" customHeight="1" outlineLevel="1" x14ac:dyDescent="0.3">
      <c r="A90" s="166"/>
      <c r="B90" s="179" t="s">
        <v>534</v>
      </c>
      <c r="C90" s="462" t="s">
        <v>535</v>
      </c>
      <c r="D90" s="462"/>
      <c r="E90" s="462"/>
      <c r="F90" s="40" t="s">
        <v>713</v>
      </c>
      <c r="G90" s="256"/>
      <c r="H90" s="76">
        <v>0</v>
      </c>
      <c r="I90" s="74">
        <f>'Tabella-Z2'!H97</f>
        <v>0.01</v>
      </c>
      <c r="J90" s="251"/>
      <c r="K90" s="76">
        <f t="shared" si="40"/>
        <v>0.01</v>
      </c>
      <c r="L90" s="77">
        <f>'Tabella-Z2'!H97</f>
        <v>0.01</v>
      </c>
      <c r="M90" s="254"/>
      <c r="N90" s="75">
        <f t="shared" si="38"/>
        <v>0.01</v>
      </c>
      <c r="O90" s="74">
        <f>'Tabella-Z2'!I97</f>
        <v>0.01</v>
      </c>
      <c r="P90" s="251"/>
      <c r="Q90" s="76">
        <f t="shared" si="39"/>
        <v>0.01</v>
      </c>
      <c r="R90" s="76">
        <f>'Tabella-Z2'!I97</f>
        <v>0.01</v>
      </c>
      <c r="S90" s="260"/>
      <c r="T90" s="76">
        <f t="shared" si="41"/>
        <v>0.01</v>
      </c>
      <c r="U90" s="74">
        <f>'Tabella-Z2'!K97</f>
        <v>0.01</v>
      </c>
      <c r="V90" s="260"/>
      <c r="W90" s="76">
        <f t="shared" si="42"/>
        <v>0.01</v>
      </c>
      <c r="X90" s="74">
        <f>'Tabella-Z2'!K97</f>
        <v>0.01</v>
      </c>
      <c r="Y90" s="260"/>
      <c r="Z90" s="76">
        <f t="shared" si="43"/>
        <v>0.01</v>
      </c>
      <c r="AA90" s="78">
        <f>'Tabella-Z2'!K97</f>
        <v>0.01</v>
      </c>
    </row>
    <row r="91" spans="1:27" ht="18" customHeight="1" outlineLevel="1" x14ac:dyDescent="0.3">
      <c r="A91" s="166"/>
      <c r="B91" s="488" t="s">
        <v>536</v>
      </c>
      <c r="C91" s="468" t="s">
        <v>537</v>
      </c>
      <c r="D91" s="192" t="s">
        <v>439</v>
      </c>
      <c r="E91" s="193">
        <v>5000000</v>
      </c>
      <c r="F91" s="529"/>
      <c r="G91" s="511"/>
      <c r="H91" s="9">
        <v>0</v>
      </c>
      <c r="I91" s="87">
        <f>'Tabella-Z2'!H98</f>
        <v>0.09</v>
      </c>
      <c r="J91" s="530"/>
      <c r="K91" s="9">
        <f t="shared" si="40"/>
        <v>0</v>
      </c>
      <c r="L91" s="18">
        <f>'Tabella-Z2'!H98</f>
        <v>0.09</v>
      </c>
      <c r="M91" s="533"/>
      <c r="N91" s="88">
        <f t="shared" si="38"/>
        <v>0</v>
      </c>
      <c r="O91" s="87">
        <f>'Tabella-Z2'!I98</f>
        <v>0.1</v>
      </c>
      <c r="P91" s="530"/>
      <c r="Q91" s="9">
        <f t="shared" si="39"/>
        <v>0</v>
      </c>
      <c r="R91" s="9">
        <f>'Tabella-Z2'!I98</f>
        <v>0.1</v>
      </c>
      <c r="S91" s="526"/>
      <c r="T91" s="9">
        <f t="shared" si="41"/>
        <v>0</v>
      </c>
      <c r="U91" s="87">
        <f>'Tabella-Z2'!K98</f>
        <v>0.09</v>
      </c>
      <c r="V91" s="526"/>
      <c r="W91" s="9">
        <f t="shared" si="42"/>
        <v>0</v>
      </c>
      <c r="X91" s="87">
        <f>'Tabella-Z2'!K98</f>
        <v>0.09</v>
      </c>
      <c r="Y91" s="526"/>
      <c r="Z91" s="9">
        <f>IF($F91="X",AA91,IF(Y91="X",AA91,0))</f>
        <v>0</v>
      </c>
      <c r="AA91" s="10">
        <f>'Tabella-Z2'!K98</f>
        <v>0.09</v>
      </c>
    </row>
    <row r="92" spans="1:27" ht="18" customHeight="1" outlineLevel="1" x14ac:dyDescent="0.3">
      <c r="A92" s="166"/>
      <c r="B92" s="503"/>
      <c r="C92" s="468"/>
      <c r="D92" s="194" t="s">
        <v>440</v>
      </c>
      <c r="E92" s="195">
        <v>20000000</v>
      </c>
      <c r="F92" s="492"/>
      <c r="G92" s="512"/>
      <c r="H92" s="11">
        <v>0</v>
      </c>
      <c r="I92" s="85">
        <f>'Tabella-Z2'!H99</f>
        <v>4.4999999999999998E-2</v>
      </c>
      <c r="J92" s="531"/>
      <c r="K92" s="11">
        <f>IF(AND($F$91="X",$J$4&gt;E91),L92,IF(AND($G$91="X",$J$4&gt;E91),L92,0))</f>
        <v>0</v>
      </c>
      <c r="L92" s="12">
        <f>'Tabella-Z2'!H99</f>
        <v>4.4999999999999998E-2</v>
      </c>
      <c r="M92" s="534"/>
      <c r="N92" s="86">
        <f>IF(AND($F$91="X",$M$4&gt;E91),O92,IF(AND($M$91="X",$M$4&gt;E91),O92,0))</f>
        <v>0</v>
      </c>
      <c r="O92" s="85">
        <f>'Tabella-Z2'!I99</f>
        <v>0.06</v>
      </c>
      <c r="P92" s="531"/>
      <c r="Q92" s="11">
        <f>IF(AND($F$91="X",$M$4&gt;H91),R92,IF(AND($M$91="X",$M$4&gt;H91),R92,0))</f>
        <v>0</v>
      </c>
      <c r="R92" s="11">
        <f>'Tabella-Z2'!I99</f>
        <v>0.06</v>
      </c>
      <c r="S92" s="527"/>
      <c r="T92" s="11">
        <f>IF(AND($F$91="X",$S$4&gt;E91),U92,IF(AND($S$91="X",$S$4&gt;E91),U92,0))</f>
        <v>0</v>
      </c>
      <c r="U92" s="85">
        <f>'Tabella-Z2'!K99</f>
        <v>4.4999999999999998E-2</v>
      </c>
      <c r="V92" s="527"/>
      <c r="W92" s="11">
        <f>IF(AND($F$91="X",$V$4&gt;E91),X92,IF(AND($V$91="X",$V$4&gt;E91),X92,0))</f>
        <v>0</v>
      </c>
      <c r="X92" s="85">
        <f>'Tabella-Z2'!K99</f>
        <v>4.4999999999999998E-2</v>
      </c>
      <c r="Y92" s="527"/>
      <c r="Z92" s="11">
        <f>IF(AND($F$91="X",$Y$4&gt;E91),AA92,IF(AND($Y$91="X",$Y$4&gt;E91),AA92,0))</f>
        <v>0</v>
      </c>
      <c r="AA92" s="13">
        <f>'Tabella-Z2'!K99</f>
        <v>4.4999999999999998E-2</v>
      </c>
    </row>
    <row r="93" spans="1:27" ht="18" customHeight="1" outlineLevel="1" x14ac:dyDescent="0.3">
      <c r="A93" s="166"/>
      <c r="B93" s="503"/>
      <c r="C93" s="468"/>
      <c r="D93" s="196" t="s">
        <v>441</v>
      </c>
      <c r="E93" s="197"/>
      <c r="F93" s="492"/>
      <c r="G93" s="513"/>
      <c r="H93" s="19">
        <v>0</v>
      </c>
      <c r="I93" s="55">
        <f>'Tabella-Z2'!H100</f>
        <v>1.4999999999999999E-2</v>
      </c>
      <c r="J93" s="532"/>
      <c r="K93" s="19">
        <f>IF(AND($F$91="X",$J$4&gt;E92),L93,IF(AND($G$91="X",$J$4&gt;E92),L93,0))</f>
        <v>0</v>
      </c>
      <c r="L93" s="20">
        <f>'Tabella-Z2'!H100</f>
        <v>1.4999999999999999E-2</v>
      </c>
      <c r="M93" s="535"/>
      <c r="N93" s="51">
        <f>IF(AND($F$91="X",$M$4&gt;E92),O93,IF(AND($M$91="X",$M$4&gt;E92),O93,0))</f>
        <v>0</v>
      </c>
      <c r="O93" s="55">
        <f>'Tabella-Z2'!I100</f>
        <v>2.5000000000000001E-2</v>
      </c>
      <c r="P93" s="532"/>
      <c r="Q93" s="19">
        <f>IF(AND($F$91="X",$M$4&gt;H92),R93,IF(AND($M$91="X",$M$4&gt;H92),R93,0))</f>
        <v>0</v>
      </c>
      <c r="R93" s="19">
        <f>'Tabella-Z2'!I100</f>
        <v>2.5000000000000001E-2</v>
      </c>
      <c r="S93" s="528"/>
      <c r="T93" s="19">
        <f>IF(AND($F$91="X",$S$4&gt;E92),U93,IF(AND($S$91="X",$S$4&gt;E92),U93,0))</f>
        <v>0</v>
      </c>
      <c r="U93" s="55">
        <f>'Tabella-Z2'!K100</f>
        <v>1.4999999999999999E-2</v>
      </c>
      <c r="V93" s="528"/>
      <c r="W93" s="19">
        <f>IF(AND($F$91="X",$V$4&gt;E92),X93,IF(AND($V$91="X",$V$4&gt;E92),X93,0))</f>
        <v>0</v>
      </c>
      <c r="X93" s="55">
        <f>'Tabella-Z2'!K100</f>
        <v>1.4999999999999999E-2</v>
      </c>
      <c r="Y93" s="528"/>
      <c r="Z93" s="19">
        <f>IF(AND($F$91="X",$Y$4&gt;E92),AA93,IF(AND($Y$91="X",$Y$4&gt;E92),AA93,0))</f>
        <v>0</v>
      </c>
      <c r="AA93" s="21">
        <f>'Tabella-Z2'!K100</f>
        <v>1.4999999999999999E-2</v>
      </c>
    </row>
    <row r="94" spans="1:27" ht="18" customHeight="1" outlineLevel="1" x14ac:dyDescent="0.3">
      <c r="A94" s="166"/>
      <c r="B94" s="488" t="s">
        <v>538</v>
      </c>
      <c r="C94" s="468" t="s">
        <v>493</v>
      </c>
      <c r="D94" s="192" t="s">
        <v>439</v>
      </c>
      <c r="E94" s="193">
        <v>5000000</v>
      </c>
      <c r="F94" s="491"/>
      <c r="G94" s="511"/>
      <c r="H94" s="70">
        <v>0</v>
      </c>
      <c r="I94" s="54">
        <f>'Tabella-Z2'!H101</f>
        <v>1.7999999999999999E-2</v>
      </c>
      <c r="J94" s="538"/>
      <c r="K94" s="70">
        <f t="shared" ref="K94" si="44">IF($F94="X",L94,IF(J94="X",L94,0))</f>
        <v>0</v>
      </c>
      <c r="L94" s="71">
        <f>'Tabella-Z2'!H101</f>
        <v>1.7999999999999999E-2</v>
      </c>
      <c r="M94" s="540"/>
      <c r="N94" s="49">
        <f t="shared" ref="N94" si="45">IF($F94="X",O94,IF(M94="X",O94,0))</f>
        <v>0</v>
      </c>
      <c r="O94" s="54">
        <f>'Tabella-Z2'!I101</f>
        <v>0.02</v>
      </c>
      <c r="P94" s="538"/>
      <c r="Q94" s="70">
        <f t="shared" ref="Q94" si="46">IF($F94="X",R94,IF(P94="X",R94,0))</f>
        <v>0</v>
      </c>
      <c r="R94" s="70">
        <f>'Tabella-Z2'!I101</f>
        <v>0.02</v>
      </c>
      <c r="S94" s="536"/>
      <c r="T94" s="70">
        <f t="shared" ref="T94" si="47">IF($F94="X",U94,IF(S94="X",U94,0))</f>
        <v>0</v>
      </c>
      <c r="U94" s="54">
        <f>'Tabella-Z2'!K101</f>
        <v>1.7999999999999999E-2</v>
      </c>
      <c r="V94" s="536"/>
      <c r="W94" s="70">
        <f t="shared" ref="W94" si="48">IF($F94="X",X94,IF(V94="X",X94,0))</f>
        <v>0</v>
      </c>
      <c r="X94" s="54">
        <f>'Tabella-Z2'!K101</f>
        <v>1.7999999999999999E-2</v>
      </c>
      <c r="Y94" s="536"/>
      <c r="Z94" s="70">
        <f t="shared" ref="Z94" si="49">IF($F94="X",AA94,IF(Y94="X",AA94,0))</f>
        <v>0</v>
      </c>
      <c r="AA94" s="50">
        <f>'Tabella-Z2'!K101</f>
        <v>1.7999999999999999E-2</v>
      </c>
    </row>
    <row r="95" spans="1:27" ht="18" customHeight="1" outlineLevel="1" x14ac:dyDescent="0.3">
      <c r="A95" s="166"/>
      <c r="B95" s="503"/>
      <c r="C95" s="468"/>
      <c r="D95" s="194" t="s">
        <v>440</v>
      </c>
      <c r="E95" s="195">
        <v>20000000</v>
      </c>
      <c r="F95" s="492"/>
      <c r="G95" s="512"/>
      <c r="H95" s="11">
        <v>0</v>
      </c>
      <c r="I95" s="85">
        <f>'Tabella-Z2'!H102</f>
        <v>8.0000000000000002E-3</v>
      </c>
      <c r="J95" s="531"/>
      <c r="K95" s="11">
        <f>IF(AND($F$94="X",$J$4&gt;E94),L95,IF(AND($G$94="X",$J$4&gt;E94),L95,0))</f>
        <v>0</v>
      </c>
      <c r="L95" s="12">
        <f>'Tabella-Z2'!H102</f>
        <v>8.0000000000000002E-3</v>
      </c>
      <c r="M95" s="534"/>
      <c r="N95" s="86">
        <f>IF(AND($F$94="X",$M$4&gt;E94),O95,IF(AND($M$94="X",$M$4&gt;E94),O95,0))</f>
        <v>0</v>
      </c>
      <c r="O95" s="85">
        <f>'Tabella-Z2'!I102</f>
        <v>0.01</v>
      </c>
      <c r="P95" s="531"/>
      <c r="Q95" s="11">
        <f>IF(AND($F$94="X",$M$4&gt;E94),R95,IF(AND($M$94="X",$M$4&gt;E94),R95,0))</f>
        <v>0</v>
      </c>
      <c r="R95" s="11">
        <f>'Tabella-Z2'!I102</f>
        <v>0.01</v>
      </c>
      <c r="S95" s="527"/>
      <c r="T95" s="11">
        <f>IF(AND($F$94="X",$S$4&gt;E94),U95,IF(AND($S$94="X",$S$4&gt;E94),U95,0))</f>
        <v>0</v>
      </c>
      <c r="U95" s="85">
        <f>'Tabella-Z2'!K102</f>
        <v>8.0000000000000002E-3</v>
      </c>
      <c r="V95" s="527"/>
      <c r="W95" s="11">
        <f>IF(AND($F$94="X",$V$4&gt;E94),X95,IF(AND($V$94="X",$V$4&gt;E94),X95,0))</f>
        <v>0</v>
      </c>
      <c r="X95" s="85">
        <f>'Tabella-Z2'!K102</f>
        <v>8.0000000000000002E-3</v>
      </c>
      <c r="Y95" s="527"/>
      <c r="Z95" s="11">
        <f>IF(AND($F$94="X",$V$4&gt;E94),AA95,IF(AND($V$94="X",$V$4&gt;E94),AA95,0))</f>
        <v>0</v>
      </c>
      <c r="AA95" s="72">
        <f>'Tabella-Z2'!K102</f>
        <v>8.0000000000000002E-3</v>
      </c>
    </row>
    <row r="96" spans="1:27" ht="18" customHeight="1" outlineLevel="1" x14ac:dyDescent="0.3">
      <c r="A96" s="166"/>
      <c r="B96" s="503"/>
      <c r="C96" s="468"/>
      <c r="D96" s="196" t="s">
        <v>441</v>
      </c>
      <c r="E96" s="197"/>
      <c r="F96" s="493"/>
      <c r="G96" s="513"/>
      <c r="H96" s="66">
        <v>0</v>
      </c>
      <c r="I96" s="64">
        <f>'Tabella-Z2'!H103</f>
        <v>4.0000000000000001E-3</v>
      </c>
      <c r="J96" s="539"/>
      <c r="K96" s="66">
        <f>IF(AND($F$94="X",$J$4&gt;E95),L96,IF(AND($G$94="X",$J$4&gt;E95),L96,0))</f>
        <v>0</v>
      </c>
      <c r="L96" s="67">
        <f>'Tabella-Z2'!H103</f>
        <v>4.0000000000000001E-3</v>
      </c>
      <c r="M96" s="541"/>
      <c r="N96" s="65">
        <f>IF(AND($F$94="X",$M$4&gt;E95),O96,IF(AND($M$94="X",$M$4&gt;E95),O96,0))</f>
        <v>0</v>
      </c>
      <c r="O96" s="64">
        <f>'Tabella-Z2'!I103</f>
        <v>5.0000000000000001E-3</v>
      </c>
      <c r="P96" s="539"/>
      <c r="Q96" s="66">
        <f>IF(AND($F$94="X",$M$4&gt;H95),R96,IF(AND($M$94="X",$M$4&gt;H95),R96,0))</f>
        <v>0</v>
      </c>
      <c r="R96" s="66">
        <f>'Tabella-Z2'!I103</f>
        <v>5.0000000000000001E-3</v>
      </c>
      <c r="S96" s="537"/>
      <c r="T96" s="66">
        <f>IF(AND($F$94="X",$S$4&gt;E95),U96,IF(AND($S$94="X",$S$4&gt;E95),U96,0))</f>
        <v>0</v>
      </c>
      <c r="U96" s="64">
        <f>'Tabella-Z2'!K103</f>
        <v>4.0000000000000001E-3</v>
      </c>
      <c r="V96" s="537"/>
      <c r="W96" s="66">
        <f>IF(AND($F$94="X",$V$4&gt;E95),X96,IF(AND($V$94="X",$V$4&gt;E95),X96,0))</f>
        <v>0</v>
      </c>
      <c r="X96" s="64">
        <f>'Tabella-Z2'!K103</f>
        <v>4.0000000000000001E-3</v>
      </c>
      <c r="Y96" s="537"/>
      <c r="Z96" s="66">
        <f>IF(AND($F$94="X",$V$4&gt;E95),AA96,IF(AND($V$94="X",$V$4&gt;E95),AA96,0))</f>
        <v>0</v>
      </c>
      <c r="AA96" s="68">
        <f>'Tabella-Z2'!K103</f>
        <v>4.0000000000000001E-3</v>
      </c>
    </row>
    <row r="97" spans="1:27" ht="18" customHeight="1" outlineLevel="1" x14ac:dyDescent="0.3">
      <c r="A97" s="166"/>
      <c r="B97" s="179" t="s">
        <v>539</v>
      </c>
      <c r="C97" s="462" t="s">
        <v>540</v>
      </c>
      <c r="D97" s="462"/>
      <c r="E97" s="462"/>
      <c r="F97" s="40"/>
      <c r="G97" s="256"/>
      <c r="H97" s="76">
        <v>0</v>
      </c>
      <c r="I97" s="74">
        <f>'Tabella-Z2'!H104</f>
        <v>0.01</v>
      </c>
      <c r="J97" s="251"/>
      <c r="K97" s="76">
        <f t="shared" ref="K97" si="50">IF($F97="X",L97,IF(J97="X",L97,0))</f>
        <v>0</v>
      </c>
      <c r="L97" s="77">
        <f>'Tabella-Z2'!H104</f>
        <v>0.01</v>
      </c>
      <c r="M97" s="254"/>
      <c r="N97" s="75">
        <f t="shared" si="38"/>
        <v>0</v>
      </c>
      <c r="O97" s="74">
        <f>'Tabella-Z2'!I104</f>
        <v>0.01</v>
      </c>
      <c r="P97" s="251"/>
      <c r="Q97" s="76">
        <f t="shared" ref="Q97:Q98" si="51">IF($F97="X",R97,IF(P97="X",R97,0))</f>
        <v>0</v>
      </c>
      <c r="R97" s="76">
        <f>'Tabella-Z2'!I104</f>
        <v>0.01</v>
      </c>
      <c r="S97" s="260"/>
      <c r="T97" s="76">
        <f t="shared" si="41"/>
        <v>0</v>
      </c>
      <c r="U97" s="74">
        <f>'Tabella-Z2'!K104</f>
        <v>0.01</v>
      </c>
      <c r="V97" s="260"/>
      <c r="W97" s="76">
        <f t="shared" si="42"/>
        <v>0</v>
      </c>
      <c r="X97" s="74">
        <f>'Tabella-Z2'!K104</f>
        <v>0.01</v>
      </c>
      <c r="Y97" s="260"/>
      <c r="Z97" s="76">
        <f t="shared" ref="Z97:Z98" si="52">IF($F97="X",AA97,IF(Y97="X",AA97,0))</f>
        <v>0</v>
      </c>
      <c r="AA97" s="89">
        <f>'Tabella-Z2'!K104</f>
        <v>0.01</v>
      </c>
    </row>
    <row r="98" spans="1:27" ht="18" customHeight="1" outlineLevel="1" x14ac:dyDescent="0.3">
      <c r="A98" s="166"/>
      <c r="B98" s="187" t="s">
        <v>541</v>
      </c>
      <c r="C98" s="508" t="s">
        <v>542</v>
      </c>
      <c r="D98" s="508"/>
      <c r="E98" s="508"/>
      <c r="F98" s="243"/>
      <c r="G98" s="257"/>
      <c r="H98" s="90">
        <v>0</v>
      </c>
      <c r="I98" s="91">
        <f>'Tabella-Z2'!H105</f>
        <v>0.13</v>
      </c>
      <c r="J98" s="258"/>
      <c r="K98" s="90">
        <f>IF($F98="X",L98,IF(J98="X",L98,0))</f>
        <v>0</v>
      </c>
      <c r="L98" s="92">
        <f>'Tabella-Z2'!H105</f>
        <v>0.13</v>
      </c>
      <c r="M98" s="259"/>
      <c r="N98" s="93">
        <f t="shared" si="38"/>
        <v>0</v>
      </c>
      <c r="O98" s="91">
        <f>'Tabella-Z2'!I105</f>
        <v>0.13</v>
      </c>
      <c r="P98" s="258"/>
      <c r="Q98" s="90">
        <f t="shared" si="51"/>
        <v>0</v>
      </c>
      <c r="R98" s="90">
        <f>'Tabella-Z2'!I105</f>
        <v>0.13</v>
      </c>
      <c r="S98" s="261"/>
      <c r="T98" s="90">
        <f t="shared" si="41"/>
        <v>0</v>
      </c>
      <c r="U98" s="91">
        <f>'Tabella-Z2'!K105</f>
        <v>0.13</v>
      </c>
      <c r="V98" s="261"/>
      <c r="W98" s="90">
        <f t="shared" si="42"/>
        <v>0</v>
      </c>
      <c r="X98" s="91">
        <f>'Tabella-Z2'!K105</f>
        <v>0.13</v>
      </c>
      <c r="Y98" s="261"/>
      <c r="Z98" s="90">
        <f t="shared" si="52"/>
        <v>0</v>
      </c>
      <c r="AA98" s="94">
        <f>'Tabella-Z2'!K105</f>
        <v>0.13</v>
      </c>
    </row>
    <row r="99" spans="1:27" ht="18" customHeight="1" outlineLevel="1" x14ac:dyDescent="0.3">
      <c r="A99" s="166"/>
      <c r="B99" s="509" t="s">
        <v>694</v>
      </c>
      <c r="C99" s="509"/>
      <c r="D99" s="509"/>
      <c r="E99" s="101" t="s">
        <v>2</v>
      </c>
      <c r="F99" s="101"/>
      <c r="G99" s="102"/>
      <c r="H99" s="102">
        <f>SUM(H63:H74,H84:H90,H97:H98)</f>
        <v>0.04</v>
      </c>
      <c r="I99" s="102">
        <f>H99</f>
        <v>0.04</v>
      </c>
      <c r="J99" s="102"/>
      <c r="K99" s="102">
        <f>SUM(K63:K74,K84:K90,K97:K98)</f>
        <v>0.44000000000000006</v>
      </c>
      <c r="L99" s="102">
        <f>K99</f>
        <v>0.44000000000000006</v>
      </c>
      <c r="M99" s="102"/>
      <c r="N99" s="102">
        <f>SUM(N63:N74,N81:N90,N97:N98)</f>
        <v>0.3600000000000001</v>
      </c>
      <c r="O99" s="102">
        <f>N99</f>
        <v>0.3600000000000001</v>
      </c>
      <c r="P99" s="102"/>
      <c r="Q99" s="102">
        <f>SUM(Q63:Q74,Q81:Q90,Q97:Q98)</f>
        <v>0.3600000000000001</v>
      </c>
      <c r="R99" s="102">
        <f>Q99</f>
        <v>0.3600000000000001</v>
      </c>
      <c r="S99" s="102"/>
      <c r="T99" s="102">
        <f>SUM(T63:T74,T84:T90,T97:T98)</f>
        <v>0.37000000000000011</v>
      </c>
      <c r="U99" s="102">
        <f>T99</f>
        <v>0.37000000000000011</v>
      </c>
      <c r="V99" s="102"/>
      <c r="W99" s="102">
        <f>SUM(W63:W74,W84:W90,W97:W98)</f>
        <v>0.37000000000000011</v>
      </c>
      <c r="X99" s="102">
        <f>W99</f>
        <v>0.37000000000000011</v>
      </c>
      <c r="Y99" s="102"/>
      <c r="Z99" s="102">
        <f>SUM(Z63:Z74,Z84:Z90,Z97:Z98)</f>
        <v>0.37000000000000011</v>
      </c>
      <c r="AA99" s="102">
        <f>Z99</f>
        <v>0.37000000000000011</v>
      </c>
    </row>
    <row r="100" spans="1:27" ht="14.4" outlineLevel="1" thickBot="1" x14ac:dyDescent="0.35">
      <c r="A100" s="166"/>
      <c r="B100" s="475" t="s">
        <v>7</v>
      </c>
      <c r="C100" s="475"/>
      <c r="D100" s="475"/>
      <c r="E100" s="112" t="s">
        <v>3</v>
      </c>
      <c r="F100" s="112"/>
      <c r="G100" s="469">
        <f>I99*G4*G5*G7+G5*G7*SUM(H207:H212,H214:H216,H218:H220)</f>
        <v>6528.9632090113464</v>
      </c>
      <c r="H100" s="470"/>
      <c r="I100" s="470"/>
      <c r="J100" s="469">
        <f t="shared" ref="J100" si="53">L99*J4*J5*J7+J5*J7*SUM(K207:K212,K214:K216,K218:K220)</f>
        <v>15474.235532348028</v>
      </c>
      <c r="K100" s="470"/>
      <c r="L100" s="470"/>
      <c r="M100" s="469">
        <f t="shared" ref="M100" si="54">O99*M4*M5*M7+M5*M7*SUM(N207:N212,N214:N216,N218:N220)</f>
        <v>16177.133696415649</v>
      </c>
      <c r="N100" s="470"/>
      <c r="O100" s="470"/>
      <c r="P100" s="469">
        <f t="shared" ref="P100" si="55">R99*P4*P5*P7+P5*P7*SUM(Q207:Q212,Q214:Q216,Q218:Q220)</f>
        <v>0</v>
      </c>
      <c r="Q100" s="470"/>
      <c r="R100" s="470"/>
      <c r="S100" s="469">
        <f t="shared" ref="S100" si="56">U99*S4*S5*S7+S5*S7*SUM(T207:T212,T214:T216,T218:T220)</f>
        <v>0</v>
      </c>
      <c r="T100" s="470"/>
      <c r="U100" s="470"/>
      <c r="V100" s="469">
        <f t="shared" ref="V100" si="57">X99*V4*V5*V7+V5*V7*SUM(W207:W212,W214:W216,W218:W220)</f>
        <v>6463.1095587487807</v>
      </c>
      <c r="W100" s="470"/>
      <c r="X100" s="470"/>
      <c r="Y100" s="469">
        <f t="shared" ref="Y100" si="58">AA99*Y4*Y5*Y7+Y5*Y7*SUM(Z207:Z212,Z214:Z216,Z218:Z220)</f>
        <v>4412.8882200585313</v>
      </c>
      <c r="Z100" s="470"/>
      <c r="AA100" s="470"/>
    </row>
    <row r="101" spans="1:27" ht="24.75" customHeight="1" outlineLevel="1" thickBot="1" x14ac:dyDescent="0.35">
      <c r="A101" s="177"/>
      <c r="B101" s="471" t="s">
        <v>605</v>
      </c>
      <c r="C101" s="472"/>
      <c r="D101" s="472"/>
      <c r="E101" s="472"/>
      <c r="F101" s="473"/>
      <c r="G101" s="477">
        <f>SUM(G100:AA100)</f>
        <v>49056.330216582333</v>
      </c>
      <c r="H101" s="478"/>
      <c r="I101" s="478"/>
      <c r="J101" s="478"/>
      <c r="K101" s="478"/>
      <c r="L101" s="478"/>
      <c r="M101" s="478"/>
      <c r="N101" s="478"/>
      <c r="O101" s="478"/>
      <c r="P101" s="478"/>
      <c r="Q101" s="478"/>
      <c r="R101" s="478"/>
      <c r="S101" s="478"/>
      <c r="T101" s="478"/>
      <c r="U101" s="478"/>
      <c r="V101" s="478"/>
      <c r="W101" s="478"/>
      <c r="X101" s="478"/>
      <c r="Y101" s="478"/>
      <c r="Z101" s="478"/>
      <c r="AA101" s="479"/>
    </row>
    <row r="102" spans="1:27" ht="20.25" customHeight="1" x14ac:dyDescent="0.3">
      <c r="A102" s="177"/>
      <c r="B102" s="14"/>
      <c r="C102" s="14"/>
      <c r="D102" s="15"/>
      <c r="E102" s="16"/>
      <c r="F102" s="16"/>
      <c r="G102" s="17"/>
      <c r="H102" s="17"/>
      <c r="I102" s="17"/>
      <c r="J102" s="17"/>
      <c r="K102" s="17"/>
      <c r="L102" s="17"/>
      <c r="M102" s="17"/>
      <c r="N102" s="17"/>
      <c r="O102" s="17"/>
      <c r="P102" s="17"/>
      <c r="Q102" s="17"/>
      <c r="R102" s="17"/>
      <c r="S102" s="17"/>
      <c r="T102" s="17"/>
      <c r="U102" s="17"/>
      <c r="V102" s="17"/>
      <c r="W102" s="17"/>
      <c r="X102" s="17"/>
      <c r="Y102" s="17"/>
      <c r="Z102" s="17"/>
      <c r="AA102" s="17"/>
    </row>
    <row r="103" spans="1:27" ht="18" customHeight="1" outlineLevel="1" x14ac:dyDescent="0.3">
      <c r="A103" s="168"/>
      <c r="B103" s="98" t="s">
        <v>688</v>
      </c>
      <c r="C103" s="544" t="s">
        <v>689</v>
      </c>
      <c r="D103" s="545"/>
      <c r="E103" s="545"/>
      <c r="F103" s="545"/>
      <c r="G103" s="545"/>
      <c r="H103" s="545"/>
      <c r="I103" s="545"/>
      <c r="J103" s="545"/>
      <c r="K103" s="545"/>
      <c r="L103" s="545"/>
      <c r="M103" s="545"/>
      <c r="N103" s="545"/>
      <c r="O103" s="545"/>
      <c r="P103" s="545"/>
      <c r="Q103" s="545"/>
      <c r="R103" s="545"/>
      <c r="S103" s="545"/>
      <c r="T103" s="545"/>
      <c r="U103" s="545"/>
      <c r="V103" s="545"/>
      <c r="W103" s="545"/>
      <c r="X103" s="545"/>
      <c r="Y103" s="545"/>
      <c r="Z103" s="545"/>
      <c r="AA103" s="545"/>
    </row>
    <row r="104" spans="1:27" ht="18" customHeight="1" outlineLevel="1" x14ac:dyDescent="0.3">
      <c r="A104" s="168"/>
      <c r="B104" s="198" t="s">
        <v>543</v>
      </c>
      <c r="C104" s="542" t="s">
        <v>544</v>
      </c>
      <c r="D104" s="543"/>
      <c r="E104" s="543"/>
      <c r="F104" s="372" t="s">
        <v>713</v>
      </c>
      <c r="G104" s="251"/>
      <c r="H104" s="76">
        <v>0</v>
      </c>
      <c r="I104" s="77">
        <f>'Tabella-Z2'!H111</f>
        <v>7.0000000000000007E-2</v>
      </c>
      <c r="J104" s="251"/>
      <c r="K104" s="75">
        <f t="shared" ref="K104:K114" si="59">IF($F104="X",I104,IF(J104="X",I104,0))</f>
        <v>7.0000000000000007E-2</v>
      </c>
      <c r="L104" s="74">
        <f>'Tabella-Z2'!H111</f>
        <v>7.0000000000000007E-2</v>
      </c>
      <c r="M104" s="251"/>
      <c r="N104" s="76">
        <f t="shared" ref="N104:N114" si="60">IF($F104="X",O104,IF(M104="X",O104,0))</f>
        <v>0.12</v>
      </c>
      <c r="O104" s="77">
        <f>'Tabella-Z2'!I111</f>
        <v>0.12</v>
      </c>
      <c r="P104" s="254"/>
      <c r="Q104" s="75">
        <f t="shared" ref="Q104:Q114" si="61">IF($F104="X",O104,IF(P104="X",O104,0))</f>
        <v>0.12</v>
      </c>
      <c r="R104" s="74">
        <f>'Tabella-Z2'!I111</f>
        <v>0.12</v>
      </c>
      <c r="S104" s="251"/>
      <c r="T104" s="76">
        <f t="shared" ref="T104:T114" si="62">IF($F104="X",U104,IF(S104="X",U104,0))</f>
        <v>0.15</v>
      </c>
      <c r="U104" s="77">
        <f>IF(S6="",0,IF(VLOOKUP($S$6,'Tabella-Z1'!K33:M45,3)="A",'Tabella-Z2'!K111,'Tabella-Z2'!L111))</f>
        <v>0.15</v>
      </c>
      <c r="V104" s="254"/>
      <c r="W104" s="75">
        <f t="shared" ref="W104:W114" si="63">IF($F104="X",X104,IF(V104="X",X104,0))</f>
        <v>0.15</v>
      </c>
      <c r="X104" s="74">
        <f>IF(V6="",0,IF(VLOOKUP($V$6,'Tabella-Z1'!K33:M45,3)="A",'Tabella-Z2'!K111,'Tabella-Z2'!L111))</f>
        <v>0.15</v>
      </c>
      <c r="Y104" s="251"/>
      <c r="Z104" s="76">
        <f t="shared" ref="Z104:Z114" si="64">IF($F104="X",AA104,IF(Y104="X",AA104,0))</f>
        <v>0.15</v>
      </c>
      <c r="AA104" s="78">
        <f>IF(Y6="",0,IF(VLOOKUP($V$6,'Tabella-Z1'!K33:M45,3)="A",'Tabella-Z2'!K111,'Tabella-Z2'!L111))</f>
        <v>0.15</v>
      </c>
    </row>
    <row r="105" spans="1:27" ht="18" customHeight="1" outlineLevel="1" x14ac:dyDescent="0.3">
      <c r="A105" s="168"/>
      <c r="B105" s="198" t="s">
        <v>545</v>
      </c>
      <c r="C105" s="542" t="s">
        <v>546</v>
      </c>
      <c r="D105" s="543"/>
      <c r="E105" s="543"/>
      <c r="F105" s="372" t="s">
        <v>713</v>
      </c>
      <c r="G105" s="251"/>
      <c r="H105" s="76">
        <v>0</v>
      </c>
      <c r="I105" s="77">
        <f>'Tabella-Z2'!H112</f>
        <v>0.13</v>
      </c>
      <c r="J105" s="251"/>
      <c r="K105" s="75">
        <f t="shared" si="59"/>
        <v>0.13</v>
      </c>
      <c r="L105" s="74">
        <f>'Tabella-Z2'!H112</f>
        <v>0.13</v>
      </c>
      <c r="M105" s="251"/>
      <c r="N105" s="76">
        <f t="shared" si="60"/>
        <v>0.13</v>
      </c>
      <c r="O105" s="77">
        <f>'Tabella-Z2'!I112</f>
        <v>0.13</v>
      </c>
      <c r="P105" s="254"/>
      <c r="Q105" s="75">
        <f t="shared" si="61"/>
        <v>0.13</v>
      </c>
      <c r="R105" s="74">
        <f>'Tabella-Z2'!I112</f>
        <v>0.13</v>
      </c>
      <c r="S105" s="251"/>
      <c r="T105" s="76">
        <f t="shared" si="62"/>
        <v>0.05</v>
      </c>
      <c r="U105" s="77">
        <f>'Tabella-Z2'!K112</f>
        <v>0.05</v>
      </c>
      <c r="V105" s="254"/>
      <c r="W105" s="75">
        <f t="shared" si="63"/>
        <v>0.05</v>
      </c>
      <c r="X105" s="74">
        <f>'Tabella-Z2'!K112</f>
        <v>0.05</v>
      </c>
      <c r="Y105" s="251"/>
      <c r="Z105" s="76">
        <f t="shared" si="64"/>
        <v>0.05</v>
      </c>
      <c r="AA105" s="78">
        <f>'Tabella-Z2'!K112</f>
        <v>0.05</v>
      </c>
    </row>
    <row r="106" spans="1:27" ht="24.9" customHeight="1" outlineLevel="1" x14ac:dyDescent="0.3">
      <c r="A106" s="168"/>
      <c r="B106" s="198" t="s">
        <v>547</v>
      </c>
      <c r="C106" s="542" t="s">
        <v>548</v>
      </c>
      <c r="D106" s="543"/>
      <c r="E106" s="543"/>
      <c r="F106" s="372" t="s">
        <v>713</v>
      </c>
      <c r="G106" s="251"/>
      <c r="H106" s="76">
        <v>0</v>
      </c>
      <c r="I106" s="77">
        <f>'Tabella-Z2'!H113</f>
        <v>0.04</v>
      </c>
      <c r="J106" s="251"/>
      <c r="K106" s="75">
        <f t="shared" si="59"/>
        <v>0.04</v>
      </c>
      <c r="L106" s="74">
        <f>'Tabella-Z2'!H113</f>
        <v>0.04</v>
      </c>
      <c r="M106" s="251"/>
      <c r="N106" s="76">
        <f t="shared" si="60"/>
        <v>0.03</v>
      </c>
      <c r="O106" s="77">
        <f>'Tabella-Z2'!I113</f>
        <v>0.03</v>
      </c>
      <c r="P106" s="254"/>
      <c r="Q106" s="75">
        <f t="shared" si="61"/>
        <v>0.03</v>
      </c>
      <c r="R106" s="74">
        <f>'Tabella-Z2'!I113</f>
        <v>0.03</v>
      </c>
      <c r="S106" s="251"/>
      <c r="T106" s="76">
        <f t="shared" si="62"/>
        <v>0.05</v>
      </c>
      <c r="U106" s="77">
        <f>'Tabella-Z2'!K113</f>
        <v>0.05</v>
      </c>
      <c r="V106" s="254"/>
      <c r="W106" s="75">
        <f t="shared" si="63"/>
        <v>0.05</v>
      </c>
      <c r="X106" s="74">
        <f>'Tabella-Z2'!K113</f>
        <v>0.05</v>
      </c>
      <c r="Y106" s="251"/>
      <c r="Z106" s="76">
        <f t="shared" si="64"/>
        <v>0.05</v>
      </c>
      <c r="AA106" s="78">
        <f>'Tabella-Z2'!K113</f>
        <v>0.05</v>
      </c>
    </row>
    <row r="107" spans="1:27" ht="18" customHeight="1" outlineLevel="1" x14ac:dyDescent="0.3">
      <c r="A107" s="168"/>
      <c r="B107" s="198" t="s">
        <v>549</v>
      </c>
      <c r="C107" s="542" t="s">
        <v>550</v>
      </c>
      <c r="D107" s="543"/>
      <c r="E107" s="543"/>
      <c r="F107" s="372" t="s">
        <v>713</v>
      </c>
      <c r="G107" s="251"/>
      <c r="H107" s="76">
        <v>0</v>
      </c>
      <c r="I107" s="77">
        <f>'Tabella-Z2'!H114</f>
        <v>0.02</v>
      </c>
      <c r="J107" s="251"/>
      <c r="K107" s="75">
        <f t="shared" si="59"/>
        <v>0.02</v>
      </c>
      <c r="L107" s="74">
        <f>'Tabella-Z2'!H114</f>
        <v>0.02</v>
      </c>
      <c r="M107" s="251"/>
      <c r="N107" s="76">
        <f t="shared" si="60"/>
        <v>0.01</v>
      </c>
      <c r="O107" s="77">
        <f>'Tabella-Z2'!I114</f>
        <v>0.01</v>
      </c>
      <c r="P107" s="254"/>
      <c r="Q107" s="75">
        <f t="shared" si="61"/>
        <v>0.01</v>
      </c>
      <c r="R107" s="74">
        <f>'Tabella-Z2'!I114</f>
        <v>0.01</v>
      </c>
      <c r="S107" s="251"/>
      <c r="T107" s="76">
        <f t="shared" si="62"/>
        <v>0.02</v>
      </c>
      <c r="U107" s="77">
        <f>'Tabella-Z2'!K114</f>
        <v>0.02</v>
      </c>
      <c r="V107" s="254"/>
      <c r="W107" s="75">
        <f t="shared" si="63"/>
        <v>0.02</v>
      </c>
      <c r="X107" s="74">
        <f>'Tabella-Z2'!K114</f>
        <v>0.02</v>
      </c>
      <c r="Y107" s="251"/>
      <c r="Z107" s="76">
        <f t="shared" si="64"/>
        <v>0.02</v>
      </c>
      <c r="AA107" s="78">
        <f>'Tabella-Z2'!K114</f>
        <v>0.02</v>
      </c>
    </row>
    <row r="108" spans="1:27" ht="18" customHeight="1" outlineLevel="1" x14ac:dyDescent="0.3">
      <c r="A108" s="168"/>
      <c r="B108" s="198" t="s">
        <v>551</v>
      </c>
      <c r="C108" s="542" t="s">
        <v>552</v>
      </c>
      <c r="D108" s="543"/>
      <c r="E108" s="543"/>
      <c r="F108" s="372" t="s">
        <v>713</v>
      </c>
      <c r="G108" s="251"/>
      <c r="H108" s="76">
        <v>0</v>
      </c>
      <c r="I108" s="77">
        <f>'Tabella-Z2'!H115</f>
        <v>0.02</v>
      </c>
      <c r="J108" s="251"/>
      <c r="K108" s="75">
        <f t="shared" si="59"/>
        <v>0.02</v>
      </c>
      <c r="L108" s="74">
        <f>'Tabella-Z2'!H115</f>
        <v>0.02</v>
      </c>
      <c r="M108" s="251"/>
      <c r="N108" s="76">
        <f t="shared" si="60"/>
        <v>2.5000000000000001E-2</v>
      </c>
      <c r="O108" s="77">
        <f>'Tabella-Z2'!I115</f>
        <v>2.5000000000000001E-2</v>
      </c>
      <c r="P108" s="254"/>
      <c r="Q108" s="75">
        <f t="shared" si="61"/>
        <v>2.5000000000000001E-2</v>
      </c>
      <c r="R108" s="74">
        <f>'Tabella-Z2'!I115</f>
        <v>2.5000000000000001E-2</v>
      </c>
      <c r="S108" s="251"/>
      <c r="T108" s="76">
        <f t="shared" si="62"/>
        <v>0.03</v>
      </c>
      <c r="U108" s="77">
        <f>'Tabella-Z2'!K115</f>
        <v>0.03</v>
      </c>
      <c r="V108" s="254"/>
      <c r="W108" s="75">
        <f t="shared" si="63"/>
        <v>0.03</v>
      </c>
      <c r="X108" s="74">
        <f>'Tabella-Z2'!K115</f>
        <v>0.03</v>
      </c>
      <c r="Y108" s="251"/>
      <c r="Z108" s="76">
        <f t="shared" si="64"/>
        <v>0.03</v>
      </c>
      <c r="AA108" s="78">
        <f>'Tabella-Z2'!K115</f>
        <v>0.03</v>
      </c>
    </row>
    <row r="109" spans="1:27" ht="18" customHeight="1" outlineLevel="1" x14ac:dyDescent="0.3">
      <c r="A109" s="168"/>
      <c r="B109" s="198" t="s">
        <v>553</v>
      </c>
      <c r="C109" s="542" t="s">
        <v>482</v>
      </c>
      <c r="D109" s="543"/>
      <c r="E109" s="543"/>
      <c r="F109" s="372"/>
      <c r="G109" s="251"/>
      <c r="H109" s="76">
        <v>0</v>
      </c>
      <c r="I109" s="77">
        <f>'Tabella-Z2'!H116</f>
        <v>0.03</v>
      </c>
      <c r="J109" s="251"/>
      <c r="K109" s="75">
        <f t="shared" si="59"/>
        <v>0</v>
      </c>
      <c r="L109" s="74">
        <f>'Tabella-Z2'!H116</f>
        <v>0.03</v>
      </c>
      <c r="M109" s="251"/>
      <c r="N109" s="76">
        <f t="shared" si="60"/>
        <v>0</v>
      </c>
      <c r="O109" s="77">
        <f>'Tabella-Z2'!I116</f>
        <v>0.03</v>
      </c>
      <c r="P109" s="254"/>
      <c r="Q109" s="75">
        <f t="shared" si="61"/>
        <v>0</v>
      </c>
      <c r="R109" s="74">
        <f>'Tabella-Z2'!I116</f>
        <v>0.03</v>
      </c>
      <c r="S109" s="251"/>
      <c r="T109" s="76">
        <f t="shared" si="62"/>
        <v>0</v>
      </c>
      <c r="U109" s="77">
        <f>'Tabella-Z2'!K116</f>
        <v>0.03</v>
      </c>
      <c r="V109" s="254"/>
      <c r="W109" s="75">
        <f t="shared" si="63"/>
        <v>0</v>
      </c>
      <c r="X109" s="74">
        <f>'Tabella-Z2'!K116</f>
        <v>0.03</v>
      </c>
      <c r="Y109" s="251"/>
      <c r="Z109" s="76">
        <f t="shared" si="64"/>
        <v>0</v>
      </c>
      <c r="AA109" s="78">
        <f>'Tabella-Z2'!K116</f>
        <v>0.03</v>
      </c>
    </row>
    <row r="110" spans="1:27" ht="18" customHeight="1" outlineLevel="1" x14ac:dyDescent="0.3">
      <c r="A110" s="168"/>
      <c r="B110" s="198" t="s">
        <v>554</v>
      </c>
      <c r="C110" s="542" t="s">
        <v>555</v>
      </c>
      <c r="D110" s="543"/>
      <c r="E110" s="543"/>
      <c r="F110" s="372" t="s">
        <v>713</v>
      </c>
      <c r="G110" s="251"/>
      <c r="H110" s="76">
        <v>0</v>
      </c>
      <c r="I110" s="77">
        <f>'Tabella-Z2'!H117</f>
        <v>0.1</v>
      </c>
      <c r="J110" s="251"/>
      <c r="K110" s="75">
        <f t="shared" si="59"/>
        <v>0.1</v>
      </c>
      <c r="L110" s="74">
        <f>'Tabella-Z2'!H117</f>
        <v>0.1</v>
      </c>
      <c r="M110" s="251"/>
      <c r="N110" s="76">
        <f t="shared" si="60"/>
        <v>0.1</v>
      </c>
      <c r="O110" s="77">
        <f>'Tabella-Z2'!I117</f>
        <v>0.1</v>
      </c>
      <c r="P110" s="254"/>
      <c r="Q110" s="75">
        <f t="shared" si="61"/>
        <v>0.1</v>
      </c>
      <c r="R110" s="74">
        <f>'Tabella-Z2'!I117</f>
        <v>0.1</v>
      </c>
      <c r="S110" s="251"/>
      <c r="T110" s="76">
        <f t="shared" si="62"/>
        <v>0.1</v>
      </c>
      <c r="U110" s="77">
        <f>'Tabella-Z2'!K117</f>
        <v>0.1</v>
      </c>
      <c r="V110" s="254"/>
      <c r="W110" s="75">
        <f t="shared" si="63"/>
        <v>0.1</v>
      </c>
      <c r="X110" s="74">
        <f>'Tabella-Z2'!K117</f>
        <v>0.1</v>
      </c>
      <c r="Y110" s="251"/>
      <c r="Z110" s="76">
        <f t="shared" si="64"/>
        <v>0.1</v>
      </c>
      <c r="AA110" s="78">
        <f>'Tabella-Z2'!K117</f>
        <v>0.1</v>
      </c>
    </row>
    <row r="111" spans="1:27" ht="18" customHeight="1" outlineLevel="1" x14ac:dyDescent="0.3">
      <c r="A111" s="168"/>
      <c r="B111" s="198" t="s">
        <v>556</v>
      </c>
      <c r="C111" s="542" t="s">
        <v>557</v>
      </c>
      <c r="D111" s="543"/>
      <c r="E111" s="543"/>
      <c r="F111" s="372"/>
      <c r="G111" s="251"/>
      <c r="H111" s="76">
        <v>0</v>
      </c>
      <c r="I111" s="77">
        <f>'Tabella-Z2'!H118</f>
        <v>0.01</v>
      </c>
      <c r="J111" s="251"/>
      <c r="K111" s="75">
        <f t="shared" si="59"/>
        <v>0</v>
      </c>
      <c r="L111" s="74">
        <f>'Tabella-Z2'!H118</f>
        <v>0.01</v>
      </c>
      <c r="M111" s="251"/>
      <c r="N111" s="76">
        <f t="shared" si="60"/>
        <v>0</v>
      </c>
      <c r="O111" s="77">
        <f>'Tabella-Z2'!I118</f>
        <v>0.01</v>
      </c>
      <c r="P111" s="254"/>
      <c r="Q111" s="75">
        <f t="shared" si="61"/>
        <v>0</v>
      </c>
      <c r="R111" s="74">
        <f>'Tabella-Z2'!I118</f>
        <v>0.01</v>
      </c>
      <c r="S111" s="251"/>
      <c r="T111" s="76">
        <f t="shared" si="62"/>
        <v>0</v>
      </c>
      <c r="U111" s="77">
        <f>'Tabella-Z2'!K118</f>
        <v>0.01</v>
      </c>
      <c r="V111" s="254"/>
      <c r="W111" s="75">
        <f t="shared" si="63"/>
        <v>0</v>
      </c>
      <c r="X111" s="74">
        <f>'Tabella-Z2'!K118</f>
        <v>0.01</v>
      </c>
      <c r="Y111" s="251"/>
      <c r="Z111" s="76">
        <f t="shared" si="64"/>
        <v>0</v>
      </c>
      <c r="AA111" s="78">
        <f>'Tabella-Z2'!K118</f>
        <v>0.01</v>
      </c>
    </row>
    <row r="112" spans="1:27" ht="18" customHeight="1" outlineLevel="1" x14ac:dyDescent="0.3">
      <c r="A112" s="168"/>
      <c r="B112" s="198" t="s">
        <v>558</v>
      </c>
      <c r="C112" s="542" t="s">
        <v>559</v>
      </c>
      <c r="D112" s="543"/>
      <c r="E112" s="543"/>
      <c r="F112" s="372"/>
      <c r="G112" s="251"/>
      <c r="H112" s="76">
        <v>0</v>
      </c>
      <c r="I112" s="77">
        <f>'Tabella-Z2'!H119</f>
        <v>0.13</v>
      </c>
      <c r="J112" s="251"/>
      <c r="K112" s="75">
        <f t="shared" si="59"/>
        <v>0</v>
      </c>
      <c r="L112" s="74">
        <f>'Tabella-Z2'!H119</f>
        <v>0.13</v>
      </c>
      <c r="M112" s="251"/>
      <c r="N112" s="76">
        <f t="shared" si="60"/>
        <v>0</v>
      </c>
      <c r="O112" s="77">
        <f>'Tabella-Z2'!I119</f>
        <v>0.13</v>
      </c>
      <c r="P112" s="254"/>
      <c r="Q112" s="75">
        <f t="shared" si="61"/>
        <v>0</v>
      </c>
      <c r="R112" s="74">
        <f>'Tabella-Z2'!I119</f>
        <v>0.13</v>
      </c>
      <c r="S112" s="251"/>
      <c r="T112" s="76">
        <f t="shared" si="62"/>
        <v>0</v>
      </c>
      <c r="U112" s="77">
        <f>'Tabella-Z2'!K119</f>
        <v>0.13</v>
      </c>
      <c r="V112" s="254"/>
      <c r="W112" s="75">
        <f t="shared" si="63"/>
        <v>0</v>
      </c>
      <c r="X112" s="74">
        <f>'Tabella-Z2'!K119</f>
        <v>0.13</v>
      </c>
      <c r="Y112" s="251"/>
      <c r="Z112" s="76">
        <f t="shared" si="64"/>
        <v>0</v>
      </c>
      <c r="AA112" s="78">
        <f>'Tabella-Z2'!K119</f>
        <v>0.13</v>
      </c>
    </row>
    <row r="113" spans="1:27" ht="18" customHeight="1" outlineLevel="1" x14ac:dyDescent="0.3">
      <c r="A113" s="168"/>
      <c r="B113" s="198" t="s">
        <v>560</v>
      </c>
      <c r="C113" s="542" t="s">
        <v>561</v>
      </c>
      <c r="D113" s="543"/>
      <c r="E113" s="543"/>
      <c r="F113" s="372"/>
      <c r="G113" s="251"/>
      <c r="H113" s="76">
        <v>0</v>
      </c>
      <c r="I113" s="77">
        <f>'Tabella-Z2'!H120</f>
        <v>0.04</v>
      </c>
      <c r="J113" s="251"/>
      <c r="K113" s="75">
        <f t="shared" si="59"/>
        <v>0</v>
      </c>
      <c r="L113" s="74">
        <f>'Tabella-Z2'!H120</f>
        <v>0.04</v>
      </c>
      <c r="M113" s="251"/>
      <c r="N113" s="76">
        <f t="shared" si="60"/>
        <v>0</v>
      </c>
      <c r="O113" s="77">
        <f>'Tabella-Z2'!I120</f>
        <v>0.04</v>
      </c>
      <c r="P113" s="254"/>
      <c r="Q113" s="75">
        <f t="shared" si="61"/>
        <v>0</v>
      </c>
      <c r="R113" s="74">
        <f>'Tabella-Z2'!I120</f>
        <v>0.04</v>
      </c>
      <c r="S113" s="251"/>
      <c r="T113" s="76">
        <f t="shared" si="62"/>
        <v>0</v>
      </c>
      <c r="U113" s="77">
        <f>'Tabella-Z2'!K120</f>
        <v>0.04</v>
      </c>
      <c r="V113" s="254"/>
      <c r="W113" s="75">
        <f t="shared" si="63"/>
        <v>0</v>
      </c>
      <c r="X113" s="74">
        <f>'Tabella-Z2'!K120</f>
        <v>0.04</v>
      </c>
      <c r="Y113" s="251"/>
      <c r="Z113" s="76">
        <f t="shared" si="64"/>
        <v>0</v>
      </c>
      <c r="AA113" s="78">
        <f>'Tabella-Z2'!K120</f>
        <v>0.04</v>
      </c>
    </row>
    <row r="114" spans="1:27" ht="18" customHeight="1" outlineLevel="1" x14ac:dyDescent="0.3">
      <c r="A114" s="168"/>
      <c r="B114" s="199" t="s">
        <v>562</v>
      </c>
      <c r="C114" s="546" t="s">
        <v>563</v>
      </c>
      <c r="D114" s="547"/>
      <c r="E114" s="547"/>
      <c r="F114" s="372"/>
      <c r="G114" s="258"/>
      <c r="H114" s="90">
        <v>0</v>
      </c>
      <c r="I114" s="92">
        <f>'Tabella-Z2'!H121</f>
        <v>0.01</v>
      </c>
      <c r="J114" s="258"/>
      <c r="K114" s="75">
        <f t="shared" si="59"/>
        <v>0</v>
      </c>
      <c r="L114" s="74">
        <f>'Tabella-Z2'!H121</f>
        <v>0.01</v>
      </c>
      <c r="M114" s="258"/>
      <c r="N114" s="90">
        <f t="shared" si="60"/>
        <v>0</v>
      </c>
      <c r="O114" s="92">
        <f>'Tabella-Z2'!I121</f>
        <v>0.01</v>
      </c>
      <c r="P114" s="259"/>
      <c r="Q114" s="75">
        <f t="shared" si="61"/>
        <v>0</v>
      </c>
      <c r="R114" s="74">
        <f>'Tabella-Z2'!I121</f>
        <v>0.01</v>
      </c>
      <c r="S114" s="258"/>
      <c r="T114" s="90">
        <f t="shared" si="62"/>
        <v>0</v>
      </c>
      <c r="U114" s="92">
        <f>'Tabella-Z2'!K121</f>
        <v>0.01</v>
      </c>
      <c r="V114" s="259"/>
      <c r="W114" s="75">
        <f t="shared" si="63"/>
        <v>0</v>
      </c>
      <c r="X114" s="74">
        <f>'Tabella-Z2'!K121</f>
        <v>0.01</v>
      </c>
      <c r="Y114" s="258"/>
      <c r="Z114" s="90">
        <f t="shared" si="64"/>
        <v>0</v>
      </c>
      <c r="AA114" s="97">
        <f>'Tabella-Z2'!K121</f>
        <v>0.01</v>
      </c>
    </row>
    <row r="115" spans="1:27" ht="18" customHeight="1" outlineLevel="1" x14ac:dyDescent="0.3">
      <c r="A115" s="168"/>
      <c r="B115" s="509" t="s">
        <v>694</v>
      </c>
      <c r="C115" s="509"/>
      <c r="D115" s="509"/>
      <c r="E115" s="101" t="s">
        <v>2</v>
      </c>
      <c r="F115" s="101"/>
      <c r="G115" s="102"/>
      <c r="H115" s="102">
        <f>SUM(H104:H114)</f>
        <v>0</v>
      </c>
      <c r="I115" s="102">
        <f>H115</f>
        <v>0</v>
      </c>
      <c r="J115" s="102"/>
      <c r="K115" s="102">
        <f>SUM(K104:K114)</f>
        <v>0.38</v>
      </c>
      <c r="L115" s="102">
        <f>K115</f>
        <v>0.38</v>
      </c>
      <c r="M115" s="102"/>
      <c r="N115" s="102">
        <f>SUM(N104:N114)</f>
        <v>0.41500000000000004</v>
      </c>
      <c r="O115" s="102">
        <f>N115</f>
        <v>0.41500000000000004</v>
      </c>
      <c r="P115" s="102"/>
      <c r="Q115" s="102">
        <f>SUM(Q104:Q114)</f>
        <v>0.41500000000000004</v>
      </c>
      <c r="R115" s="102">
        <f>Q115</f>
        <v>0.41500000000000004</v>
      </c>
      <c r="S115" s="102"/>
      <c r="T115" s="102">
        <f>SUM(T104:T114)</f>
        <v>0.4</v>
      </c>
      <c r="U115" s="102">
        <f>T115</f>
        <v>0.4</v>
      </c>
      <c r="V115" s="102"/>
      <c r="W115" s="102">
        <f>SUM(W104:W114)</f>
        <v>0.4</v>
      </c>
      <c r="X115" s="102">
        <f>W115</f>
        <v>0.4</v>
      </c>
      <c r="Y115" s="102"/>
      <c r="Z115" s="102">
        <f>SUM(Z104:Z114)</f>
        <v>0.4</v>
      </c>
      <c r="AA115" s="102">
        <f>Z115</f>
        <v>0.4</v>
      </c>
    </row>
    <row r="116" spans="1:27" ht="12.75" customHeight="1" outlineLevel="1" thickBot="1" x14ac:dyDescent="0.35">
      <c r="A116" s="168"/>
      <c r="B116" s="475" t="s">
        <v>7</v>
      </c>
      <c r="C116" s="475"/>
      <c r="D116" s="475"/>
      <c r="E116" s="112" t="s">
        <v>3</v>
      </c>
      <c r="F116" s="112"/>
      <c r="G116" s="469">
        <f>I115*G4*G5*G7</f>
        <v>0</v>
      </c>
      <c r="H116" s="470"/>
      <c r="I116" s="470"/>
      <c r="J116" s="469">
        <f>L115*J4*J5*J7</f>
        <v>13364.11250520966</v>
      </c>
      <c r="K116" s="470"/>
      <c r="L116" s="470"/>
      <c r="M116" s="469">
        <f>O115*M4*M5*M7</f>
        <v>18648.640233368038</v>
      </c>
      <c r="N116" s="470"/>
      <c r="O116" s="470"/>
      <c r="P116" s="469">
        <f>R115*P4*P5*P7</f>
        <v>0</v>
      </c>
      <c r="Q116" s="470"/>
      <c r="R116" s="470"/>
      <c r="S116" s="469">
        <f>U115*S4*S5*S7</f>
        <v>0</v>
      </c>
      <c r="T116" s="470"/>
      <c r="U116" s="470"/>
      <c r="V116" s="469">
        <f>X115*V4*V5*V7</f>
        <v>6987.1454689175989</v>
      </c>
      <c r="W116" s="470"/>
      <c r="X116" s="470"/>
      <c r="Y116" s="469">
        <f>AA115*Y4*Y5*Y7</f>
        <v>4770.6899676308431</v>
      </c>
      <c r="Z116" s="470"/>
      <c r="AA116" s="470"/>
    </row>
    <row r="117" spans="1:27" ht="25.5" customHeight="1" outlineLevel="1" thickBot="1" x14ac:dyDescent="0.35">
      <c r="A117" s="177"/>
      <c r="B117" s="471" t="s">
        <v>605</v>
      </c>
      <c r="C117" s="472"/>
      <c r="D117" s="472"/>
      <c r="E117" s="472"/>
      <c r="F117" s="473"/>
      <c r="G117" s="477">
        <f>SUM(G116:AA116)</f>
        <v>43770.58817512614</v>
      </c>
      <c r="H117" s="478"/>
      <c r="I117" s="478"/>
      <c r="J117" s="478"/>
      <c r="K117" s="478"/>
      <c r="L117" s="478"/>
      <c r="M117" s="478"/>
      <c r="N117" s="478"/>
      <c r="O117" s="478"/>
      <c r="P117" s="478"/>
      <c r="Q117" s="478"/>
      <c r="R117" s="478"/>
      <c r="S117" s="478"/>
      <c r="T117" s="478"/>
      <c r="U117" s="478"/>
      <c r="V117" s="478"/>
      <c r="W117" s="478"/>
      <c r="X117" s="478"/>
      <c r="Y117" s="478"/>
      <c r="Z117" s="478"/>
      <c r="AA117" s="479"/>
    </row>
    <row r="118" spans="1:27" ht="20.25" customHeight="1" x14ac:dyDescent="0.3">
      <c r="A118" s="177"/>
      <c r="B118" s="14"/>
      <c r="C118" s="14"/>
      <c r="D118" s="15"/>
      <c r="E118" s="16"/>
      <c r="F118" s="16"/>
      <c r="G118" s="17"/>
      <c r="H118" s="17"/>
      <c r="I118" s="17"/>
      <c r="J118" s="17"/>
      <c r="K118" s="17"/>
      <c r="L118" s="17"/>
      <c r="M118" s="17"/>
      <c r="N118" s="17"/>
      <c r="O118" s="17"/>
      <c r="P118" s="17"/>
      <c r="Q118" s="17"/>
      <c r="R118" s="17"/>
      <c r="S118" s="17"/>
      <c r="T118" s="17"/>
      <c r="U118" s="17"/>
      <c r="V118" s="17"/>
      <c r="W118" s="17"/>
      <c r="X118" s="17"/>
      <c r="Y118" s="17"/>
      <c r="Z118" s="17"/>
      <c r="AA118" s="17"/>
    </row>
    <row r="119" spans="1:27" ht="18" customHeight="1" outlineLevel="1" x14ac:dyDescent="0.3">
      <c r="A119" s="168"/>
      <c r="B119" s="98" t="s">
        <v>691</v>
      </c>
      <c r="C119" s="550" t="s">
        <v>690</v>
      </c>
      <c r="D119" s="551"/>
      <c r="E119" s="551"/>
      <c r="F119" s="551"/>
      <c r="G119" s="551"/>
      <c r="H119" s="551"/>
      <c r="I119" s="551"/>
      <c r="J119" s="551"/>
      <c r="K119" s="551"/>
      <c r="L119" s="551"/>
      <c r="M119" s="551"/>
      <c r="N119" s="551"/>
      <c r="O119" s="551"/>
      <c r="P119" s="551"/>
      <c r="Q119" s="551"/>
      <c r="R119" s="551"/>
      <c r="S119" s="551"/>
      <c r="T119" s="551"/>
      <c r="U119" s="551"/>
      <c r="V119" s="551"/>
      <c r="W119" s="551"/>
      <c r="X119" s="551"/>
      <c r="Y119" s="551"/>
      <c r="Z119" s="551"/>
      <c r="AA119" s="552"/>
    </row>
    <row r="120" spans="1:27" ht="18" customHeight="1" outlineLevel="1" x14ac:dyDescent="0.3">
      <c r="B120" s="240" t="s">
        <v>564</v>
      </c>
      <c r="C120" s="548" t="s">
        <v>565</v>
      </c>
      <c r="D120" s="549"/>
      <c r="E120" s="549"/>
      <c r="F120" s="372" t="s">
        <v>713</v>
      </c>
      <c r="G120" s="251"/>
      <c r="H120" s="76">
        <v>0</v>
      </c>
      <c r="I120" s="77">
        <f>'Tabella-Z2'!H126</f>
        <v>0.32</v>
      </c>
      <c r="J120" s="254"/>
      <c r="K120" s="76">
        <f t="shared" ref="K120:K124" si="65">IF($F120="X",L120,IF(J120="X",L120,0))</f>
        <v>0.32</v>
      </c>
      <c r="L120" s="77">
        <f>'Tabella-Z2'!H126</f>
        <v>0.32</v>
      </c>
      <c r="M120" s="254"/>
      <c r="N120" s="76">
        <f t="shared" ref="N120:N140" si="66">IF($F120="X",O120,IF(M120="X",O120,0))</f>
        <v>0.38</v>
      </c>
      <c r="O120" s="77">
        <f>'Tabella-Z2'!I126</f>
        <v>0.38</v>
      </c>
      <c r="P120" s="254"/>
      <c r="Q120" s="76">
        <f t="shared" ref="Q120:Q124" si="67">IF($F120="X",R120,IF(P120="X",R120,0))</f>
        <v>0.38</v>
      </c>
      <c r="R120" s="77">
        <f>'Tabella-Z2'!I126</f>
        <v>0.38</v>
      </c>
      <c r="S120" s="254"/>
      <c r="T120" s="76">
        <f t="shared" ref="T120:T140" si="68">IF($F120="X",U120,IF(S120="X",U120,0))</f>
        <v>0.32</v>
      </c>
      <c r="U120" s="77">
        <f>IF(S6="",0,IF(VLOOKUP($S$6,'Tabella-Z1'!K33:M45,3)="A",'Tabella-Z2'!K126,'Tabella-Z2'!L126))</f>
        <v>0.32</v>
      </c>
      <c r="V120" s="254"/>
      <c r="W120" s="76">
        <f t="shared" ref="W120:W140" si="69">IF($F120="X",X120,IF(V120="X",X120,0))</f>
        <v>0.32</v>
      </c>
      <c r="X120" s="77">
        <f>IF(V6="",0,IF(VLOOKUP($V$6,'Tabella-Z1'!K33:M45,3)="A",'Tabella-Z2'!K126,'Tabella-Z2'!L126))</f>
        <v>0.32</v>
      </c>
      <c r="Y120" s="254"/>
      <c r="Z120" s="76">
        <f t="shared" ref="Z120:Z124" si="70">IF($F120="X",AA120,IF(Y120="X",AA120,0))</f>
        <v>0.32</v>
      </c>
      <c r="AA120" s="78">
        <f>IF(Y6="",0,IF(VLOOKUP($V$6,'Tabella-Z1'!K33:M45,3)="A",'Tabella-Z2'!K126,'Tabella-Z2'!L126))</f>
        <v>0.32</v>
      </c>
    </row>
    <row r="121" spans="1:27" ht="24.9" customHeight="1" outlineLevel="1" x14ac:dyDescent="0.3">
      <c r="B121" s="240" t="s">
        <v>566</v>
      </c>
      <c r="C121" s="548" t="s">
        <v>567</v>
      </c>
      <c r="D121" s="549"/>
      <c r="E121" s="549"/>
      <c r="F121" s="372" t="s">
        <v>713</v>
      </c>
      <c r="G121" s="251"/>
      <c r="H121" s="76">
        <v>0</v>
      </c>
      <c r="I121" s="77">
        <f>'Tabella-Z2'!H127</f>
        <v>0.03</v>
      </c>
      <c r="J121" s="254"/>
      <c r="K121" s="76">
        <f t="shared" si="65"/>
        <v>0.03</v>
      </c>
      <c r="L121" s="77">
        <f>'Tabella-Z2'!H127</f>
        <v>0.03</v>
      </c>
      <c r="M121" s="254"/>
      <c r="N121" s="76">
        <f t="shared" si="66"/>
        <v>0.02</v>
      </c>
      <c r="O121" s="77">
        <f>'Tabella-Z2'!I127</f>
        <v>0.02</v>
      </c>
      <c r="P121" s="254"/>
      <c r="Q121" s="76">
        <f t="shared" si="67"/>
        <v>0.02</v>
      </c>
      <c r="R121" s="77">
        <f>'Tabella-Z2'!I127</f>
        <v>0.02</v>
      </c>
      <c r="S121" s="254"/>
      <c r="T121" s="76">
        <f t="shared" si="68"/>
        <v>0.03</v>
      </c>
      <c r="U121" s="77">
        <f>'Tabella-Z2'!K127</f>
        <v>0.03</v>
      </c>
      <c r="V121" s="254"/>
      <c r="W121" s="76">
        <f t="shared" si="69"/>
        <v>0.03</v>
      </c>
      <c r="X121" s="77">
        <f>'Tabella-Z2'!K127</f>
        <v>0.03</v>
      </c>
      <c r="Y121" s="254"/>
      <c r="Z121" s="76">
        <f t="shared" si="70"/>
        <v>0.03</v>
      </c>
      <c r="AA121" s="78">
        <f>'Tabella-Z2'!K127</f>
        <v>0.03</v>
      </c>
    </row>
    <row r="122" spans="1:27" ht="24.9" customHeight="1" outlineLevel="1" x14ac:dyDescent="0.3">
      <c r="B122" s="240" t="s">
        <v>568</v>
      </c>
      <c r="C122" s="548" t="s">
        <v>569</v>
      </c>
      <c r="D122" s="549"/>
      <c r="E122" s="549"/>
      <c r="F122" s="372"/>
      <c r="G122" s="251"/>
      <c r="H122" s="76">
        <v>0</v>
      </c>
      <c r="I122" s="77">
        <f>'Tabella-Z2'!H128</f>
        <v>0.02</v>
      </c>
      <c r="J122" s="254"/>
      <c r="K122" s="76">
        <f t="shared" si="65"/>
        <v>0</v>
      </c>
      <c r="L122" s="77">
        <f>'Tabella-Z2'!H128</f>
        <v>0.02</v>
      </c>
      <c r="M122" s="254"/>
      <c r="N122" s="76">
        <f t="shared" si="66"/>
        <v>0</v>
      </c>
      <c r="O122" s="77">
        <f>'Tabella-Z2'!I128</f>
        <v>0.02</v>
      </c>
      <c r="P122" s="254"/>
      <c r="Q122" s="76">
        <f t="shared" si="67"/>
        <v>0</v>
      </c>
      <c r="R122" s="77">
        <f>'Tabella-Z2'!I128</f>
        <v>0.02</v>
      </c>
      <c r="S122" s="254"/>
      <c r="T122" s="76">
        <f t="shared" si="68"/>
        <v>0</v>
      </c>
      <c r="U122" s="77">
        <f>'Tabella-Z2'!K128</f>
        <v>0.02</v>
      </c>
      <c r="V122" s="254"/>
      <c r="W122" s="76">
        <f t="shared" si="69"/>
        <v>0</v>
      </c>
      <c r="X122" s="77">
        <f>'Tabella-Z2'!K128</f>
        <v>0.02</v>
      </c>
      <c r="Y122" s="254"/>
      <c r="Z122" s="76">
        <f t="shared" si="70"/>
        <v>0</v>
      </c>
      <c r="AA122" s="78">
        <f>'Tabella-Z2'!K128</f>
        <v>0.02</v>
      </c>
    </row>
    <row r="123" spans="1:27" ht="18" customHeight="1" outlineLevel="1" x14ac:dyDescent="0.3">
      <c r="B123" s="240" t="s">
        <v>570</v>
      </c>
      <c r="C123" s="548" t="s">
        <v>571</v>
      </c>
      <c r="D123" s="549"/>
      <c r="E123" s="549"/>
      <c r="F123" s="372"/>
      <c r="G123" s="251"/>
      <c r="H123" s="76">
        <v>0</v>
      </c>
      <c r="I123" s="77">
        <f>'Tabella-Z2'!H129</f>
        <v>0.02</v>
      </c>
      <c r="J123" s="254"/>
      <c r="K123" s="76">
        <f t="shared" si="65"/>
        <v>0</v>
      </c>
      <c r="L123" s="77">
        <f>'Tabella-Z2'!H129</f>
        <v>0.02</v>
      </c>
      <c r="M123" s="254"/>
      <c r="N123" s="76">
        <f t="shared" si="66"/>
        <v>0</v>
      </c>
      <c r="O123" s="77">
        <f>'Tabella-Z2'!I129</f>
        <v>0.02</v>
      </c>
      <c r="P123" s="254"/>
      <c r="Q123" s="76">
        <f t="shared" si="67"/>
        <v>0</v>
      </c>
      <c r="R123" s="77">
        <f>'Tabella-Z2'!I129</f>
        <v>0.02</v>
      </c>
      <c r="S123" s="254"/>
      <c r="T123" s="76">
        <f t="shared" si="68"/>
        <v>0</v>
      </c>
      <c r="U123" s="77">
        <f>'Tabella-Z2'!K129</f>
        <v>0.02</v>
      </c>
      <c r="V123" s="254"/>
      <c r="W123" s="76">
        <f t="shared" si="69"/>
        <v>0</v>
      </c>
      <c r="X123" s="77">
        <f>'Tabella-Z2'!K129</f>
        <v>0.02</v>
      </c>
      <c r="Y123" s="254"/>
      <c r="Z123" s="76">
        <f t="shared" si="70"/>
        <v>0</v>
      </c>
      <c r="AA123" s="78">
        <f>'Tabella-Z2'!K129</f>
        <v>0.02</v>
      </c>
    </row>
    <row r="124" spans="1:27" ht="18" customHeight="1" outlineLevel="1" x14ac:dyDescent="0.3">
      <c r="B124" s="240" t="s">
        <v>572</v>
      </c>
      <c r="C124" s="548" t="s">
        <v>573</v>
      </c>
      <c r="D124" s="549"/>
      <c r="E124" s="549"/>
      <c r="F124" s="372"/>
      <c r="G124" s="251"/>
      <c r="H124" s="76">
        <v>0</v>
      </c>
      <c r="I124" s="77">
        <f>'Tabella-Z2'!H130</f>
        <v>0.1</v>
      </c>
      <c r="J124" s="254"/>
      <c r="K124" s="76">
        <f t="shared" si="65"/>
        <v>0</v>
      </c>
      <c r="L124" s="77">
        <f>'Tabella-Z2'!H130</f>
        <v>0.1</v>
      </c>
      <c r="M124" s="254"/>
      <c r="N124" s="76">
        <f t="shared" si="66"/>
        <v>0</v>
      </c>
      <c r="O124" s="77">
        <f>'Tabella-Z2'!I130</f>
        <v>0.1</v>
      </c>
      <c r="P124" s="254"/>
      <c r="Q124" s="76">
        <f t="shared" si="67"/>
        <v>0</v>
      </c>
      <c r="R124" s="77">
        <f>'Tabella-Z2'!I130</f>
        <v>0.1</v>
      </c>
      <c r="S124" s="254"/>
      <c r="T124" s="76">
        <f t="shared" si="68"/>
        <v>0</v>
      </c>
      <c r="U124" s="77">
        <f>'Tabella-Z2'!K130</f>
        <v>0.1</v>
      </c>
      <c r="V124" s="254"/>
      <c r="W124" s="76">
        <f t="shared" si="69"/>
        <v>0</v>
      </c>
      <c r="X124" s="77">
        <f>'Tabella-Z2'!K130</f>
        <v>0.1</v>
      </c>
      <c r="Y124" s="254"/>
      <c r="Z124" s="76">
        <f t="shared" si="70"/>
        <v>0</v>
      </c>
      <c r="AA124" s="78">
        <f>'Tabella-Z2'!K130</f>
        <v>0.1</v>
      </c>
    </row>
    <row r="125" spans="1:27" ht="18" customHeight="1" outlineLevel="1" x14ac:dyDescent="0.3">
      <c r="B125" s="555" t="s">
        <v>574</v>
      </c>
      <c r="C125" s="548" t="s">
        <v>692</v>
      </c>
      <c r="D125" s="201" t="s">
        <v>439</v>
      </c>
      <c r="E125" s="202">
        <v>250000</v>
      </c>
      <c r="F125" s="634"/>
      <c r="G125" s="511"/>
      <c r="H125" s="41">
        <v>0</v>
      </c>
      <c r="I125" s="42">
        <f>'Tabella-Z2'!H131</f>
        <v>3.9E-2</v>
      </c>
      <c r="J125" s="497"/>
      <c r="K125" s="41">
        <f>IF($F125="X",L125,IF(J125="X",L125,0))</f>
        <v>0</v>
      </c>
      <c r="L125" s="42">
        <f>'Tabella-Z2'!H131</f>
        <v>3.9E-2</v>
      </c>
      <c r="M125" s="497"/>
      <c r="N125" s="41">
        <f t="shared" si="66"/>
        <v>0</v>
      </c>
      <c r="O125" s="42">
        <f>IF(M6="",0,IF(VLOOKUP($M$6,'Tabella-Z1'!$K$27:$M$32,3)=13,'Tabella-Z2'!I131,'Tabella-Z2'!J131))</f>
        <v>3.9E-2</v>
      </c>
      <c r="P125" s="497"/>
      <c r="Q125" s="41">
        <f>IF($F125="X",R125,IF(P125="X",R125,0))</f>
        <v>0</v>
      </c>
      <c r="R125" s="42">
        <f>IF(P6="",0,IF(VLOOKUP($M$6,'Tabella-Z1'!$K$27:$M$32,3)=13,'Tabella-Z2'!I131,'Tabella-Z2'!J131))</f>
        <v>3.9E-2</v>
      </c>
      <c r="S125" s="497"/>
      <c r="T125" s="41">
        <f t="shared" si="68"/>
        <v>0</v>
      </c>
      <c r="U125" s="42">
        <f>'Tabella-Z2'!K131</f>
        <v>3.9E-2</v>
      </c>
      <c r="V125" s="497"/>
      <c r="W125" s="41">
        <f t="shared" si="69"/>
        <v>0</v>
      </c>
      <c r="X125" s="42">
        <f>'Tabella-Z2'!K131</f>
        <v>3.9E-2</v>
      </c>
      <c r="Y125" s="497"/>
      <c r="Z125" s="41">
        <f>IF($F125="X",AA125,IF(Y125="X",AA125,0))</f>
        <v>0</v>
      </c>
      <c r="AA125" s="43">
        <f>'Tabella-Z2'!K131</f>
        <v>3.9E-2</v>
      </c>
    </row>
    <row r="126" spans="1:27" ht="18" customHeight="1" outlineLevel="1" x14ac:dyDescent="0.3">
      <c r="B126" s="556"/>
      <c r="C126" s="557"/>
      <c r="D126" s="203" t="s">
        <v>440</v>
      </c>
      <c r="E126" s="204">
        <v>500000</v>
      </c>
      <c r="F126" s="635"/>
      <c r="G126" s="512"/>
      <c r="H126" s="61">
        <v>0</v>
      </c>
      <c r="I126" s="62">
        <f>'Tabella-Z2'!H132</f>
        <v>0.01</v>
      </c>
      <c r="J126" s="498"/>
      <c r="K126" s="61">
        <f>IF(AND($F$125="X",$J$4&gt;E125),L126,IF(AND($J$125="X",$J$4&gt;E125),L126,0))</f>
        <v>0</v>
      </c>
      <c r="L126" s="62">
        <f>'Tabella-Z2'!H132</f>
        <v>0.01</v>
      </c>
      <c r="M126" s="498"/>
      <c r="N126" s="61">
        <f>IF(AND($F$125="X",$M$4&gt;E125),O126,IF(AND($M$125="X",$M$4&gt;E125),O126,0))</f>
        <v>0</v>
      </c>
      <c r="O126" s="62">
        <f>IF(M6="",0,IF(VLOOKUP($M$6,'Tabella-Z1'!$K$27:$M$32,3)=13,'Tabella-Z2'!I132,'Tabella-Z2'!J132))</f>
        <v>0.01</v>
      </c>
      <c r="P126" s="498"/>
      <c r="Q126" s="61">
        <f>IF(AND($F$125="X",$P$4&gt;H125),R126,IF(AND($P$125="X",$P$4&gt;H125),R126,0))</f>
        <v>0</v>
      </c>
      <c r="R126" s="62">
        <f>IF(P6="",0,IF(VLOOKUP($M$6,'Tabella-Z1'!$K$27:$M$32,3)=13,'Tabella-Z2'!I132,'Tabella-Z2'!J132))</f>
        <v>0.01</v>
      </c>
      <c r="S126" s="498"/>
      <c r="T126" s="61">
        <f>IF(AND($F$125="X",$S$4&gt;E125),U126,IF(AND($S$125="X",$S$4&gt;E125),U126,0))</f>
        <v>0</v>
      </c>
      <c r="U126" s="62">
        <f>'Tabella-Z2'!K132</f>
        <v>0.01</v>
      </c>
      <c r="V126" s="498"/>
      <c r="W126" s="61">
        <f>IF(AND($F$125="X",$V$4&gt;E125),X126,IF(AND($V$125="X",$V$4&gt;E125),X126,0))</f>
        <v>0</v>
      </c>
      <c r="X126" s="62">
        <f>'Tabella-Z2'!K132</f>
        <v>0.01</v>
      </c>
      <c r="Y126" s="498"/>
      <c r="Z126" s="61">
        <f>IF(AND($F$125="X",$Y$4&gt;H125),AA126,IF(AND($V$125="X",$Y$4&gt;H125),AA126,0))</f>
        <v>0</v>
      </c>
      <c r="AA126" s="63">
        <f>'Tabella-Z2'!K132</f>
        <v>0.01</v>
      </c>
    </row>
    <row r="127" spans="1:27" ht="18" customHeight="1" outlineLevel="1" x14ac:dyDescent="0.3">
      <c r="B127" s="556"/>
      <c r="C127" s="557"/>
      <c r="D127" s="203" t="s">
        <v>440</v>
      </c>
      <c r="E127" s="204">
        <v>1000000</v>
      </c>
      <c r="F127" s="635"/>
      <c r="G127" s="512"/>
      <c r="H127" s="61">
        <v>0</v>
      </c>
      <c r="I127" s="62">
        <f>'Tabella-Z2'!H133</f>
        <v>1.2999999999999999E-2</v>
      </c>
      <c r="J127" s="498"/>
      <c r="K127" s="61">
        <f>IF(AND($F$125="X",$J$4&gt;E126),L127,IF(AND($J$125="X",$J$4&gt;E126),L127,0))</f>
        <v>0</v>
      </c>
      <c r="L127" s="62">
        <f>'Tabella-Z2'!H133</f>
        <v>1.2999999999999999E-2</v>
      </c>
      <c r="M127" s="498"/>
      <c r="N127" s="61">
        <f>IF(AND($F$125="X",$M$4&gt;E126),O127,IF(AND($M$125="X",$M$4&gt;E126),O127,0))</f>
        <v>0</v>
      </c>
      <c r="O127" s="62">
        <f>IF(M6="",0,IF(VLOOKUP($M$6,'Tabella-Z1'!$K$27:$M$32,3)=13,'Tabella-Z2'!I133,'Tabella-Z2'!J133))</f>
        <v>1.2999999999999999E-2</v>
      </c>
      <c r="P127" s="498"/>
      <c r="Q127" s="61">
        <f>IF(AND($F$125="X",$P$4&gt;H126),R127,IF(AND($P$125="X",$P$4&gt;H126),R127,0))</f>
        <v>0</v>
      </c>
      <c r="R127" s="62">
        <f>IF(P6="",0,IF(VLOOKUP($M$6,'Tabella-Z1'!$K$27:$M$32,3)=13,'Tabella-Z2'!I133,'Tabella-Z2'!J133))</f>
        <v>1.2999999999999999E-2</v>
      </c>
      <c r="S127" s="498"/>
      <c r="T127" s="61">
        <f>IF(AND($F$125="X",$S$4&gt;E126),U127,IF(AND($S$125="X",$S$4&gt;E126),U127,0))</f>
        <v>0</v>
      </c>
      <c r="U127" s="62">
        <f>'Tabella-Z2'!K133</f>
        <v>1.2999999999999999E-2</v>
      </c>
      <c r="V127" s="498"/>
      <c r="W127" s="61">
        <f>IF(AND($F$125="X",$V$4&gt;E126),X127,IF(AND($V$125="X",$V$4&gt;E126),X127,0))</f>
        <v>0</v>
      </c>
      <c r="X127" s="62">
        <f>'Tabella-Z2'!K133</f>
        <v>1.2999999999999999E-2</v>
      </c>
      <c r="Y127" s="498"/>
      <c r="Z127" s="61">
        <f>IF(AND($F$125="X",$Y$4&gt;H126),AA127,IF(AND($V$125="X",$Y$4&gt;H126),AA127,0))</f>
        <v>0</v>
      </c>
      <c r="AA127" s="63">
        <f>'Tabella-Z2'!K133</f>
        <v>1.2999999999999999E-2</v>
      </c>
    </row>
    <row r="128" spans="1:27" ht="18" customHeight="1" outlineLevel="1" x14ac:dyDescent="0.3">
      <c r="B128" s="556"/>
      <c r="C128" s="557"/>
      <c r="D128" s="203" t="s">
        <v>440</v>
      </c>
      <c r="E128" s="204">
        <v>2500000</v>
      </c>
      <c r="F128" s="635"/>
      <c r="G128" s="512"/>
      <c r="H128" s="61">
        <v>0</v>
      </c>
      <c r="I128" s="62">
        <f>'Tabella-Z2'!H134</f>
        <v>1.7999999999999999E-2</v>
      </c>
      <c r="J128" s="498"/>
      <c r="K128" s="61">
        <f>IF(AND($F$125="X",$J$4&gt;E127),L128,IF(AND($J$125="X",$J$4&gt;E127),L128,0))</f>
        <v>0</v>
      </c>
      <c r="L128" s="62">
        <f>'Tabella-Z2'!H134</f>
        <v>1.7999999999999999E-2</v>
      </c>
      <c r="M128" s="498"/>
      <c r="N128" s="61">
        <f>IF(AND($F$125="X",$M$4&gt;E127),O128,IF(AND($M$125="X",$M$4&gt;E127),O128,0))</f>
        <v>0</v>
      </c>
      <c r="O128" s="62">
        <f>IF(M6="",0,IF(VLOOKUP($M$6,'Tabella-Z1'!$K$27:$M$32,3)=13,'Tabella-Z2'!I134,'Tabella-Z2'!J134))</f>
        <v>1.7999999999999999E-2</v>
      </c>
      <c r="P128" s="498"/>
      <c r="Q128" s="61">
        <f>IF(AND($F$125="X",$P$4&gt;H127),R128,IF(AND($P$125="X",$P$4&gt;H127),R128,0))</f>
        <v>0</v>
      </c>
      <c r="R128" s="62">
        <f>IF(P6="",0,IF(VLOOKUP($M$6,'Tabella-Z1'!$K$27:$M$32,3)=13,'Tabella-Z2'!I134,'Tabella-Z2'!J134))</f>
        <v>1.7999999999999999E-2</v>
      </c>
      <c r="S128" s="498"/>
      <c r="T128" s="61">
        <f>IF(AND($F$125="X",$S$4&gt;E127),U128,IF(AND($S$125="X",$S$4&gt;E127),U128,0))</f>
        <v>0</v>
      </c>
      <c r="U128" s="62">
        <f>'Tabella-Z2'!K134</f>
        <v>1.7999999999999999E-2</v>
      </c>
      <c r="V128" s="498"/>
      <c r="W128" s="61">
        <f>IF(AND($F$125="X",$V$4&gt;E127),X128,IF(AND($V$125="X",$V$4&gt;E127),X128,0))</f>
        <v>0</v>
      </c>
      <c r="X128" s="62">
        <f>'Tabella-Z2'!K134</f>
        <v>1.7999999999999999E-2</v>
      </c>
      <c r="Y128" s="498"/>
      <c r="Z128" s="61">
        <f>IF(AND($F$125="X",$Y$4&gt;H127),AA128,IF(AND($V$125="X",$Y$4&gt;H127),AA128,0))</f>
        <v>0</v>
      </c>
      <c r="AA128" s="63">
        <f>'Tabella-Z2'!K134</f>
        <v>1.7999999999999999E-2</v>
      </c>
    </row>
    <row r="129" spans="1:27" ht="18" customHeight="1" outlineLevel="1" x14ac:dyDescent="0.3">
      <c r="B129" s="556"/>
      <c r="C129" s="205" t="s">
        <v>603</v>
      </c>
      <c r="D129" s="203" t="s">
        <v>440</v>
      </c>
      <c r="E129" s="204">
        <v>10000000</v>
      </c>
      <c r="F129" s="635"/>
      <c r="G129" s="512"/>
      <c r="H129" s="61">
        <v>0</v>
      </c>
      <c r="I129" s="62">
        <f>'Tabella-Z2'!H135</f>
        <v>2.1999999999999999E-2</v>
      </c>
      <c r="J129" s="498"/>
      <c r="K129" s="61">
        <f>IF(AND($F$125="X",$J$4&gt;E128),L129,IF(AND($J$125="X",$J$4&gt;E128),L129,0))</f>
        <v>0</v>
      </c>
      <c r="L129" s="62">
        <f>'Tabella-Z2'!H135</f>
        <v>2.1999999999999999E-2</v>
      </c>
      <c r="M129" s="498"/>
      <c r="N129" s="61">
        <f>IF(AND($F$125="X",$M$4&gt;E128),O129,IF(AND($M$125="X",$M$4&gt;E128),O129,0))</f>
        <v>0</v>
      </c>
      <c r="O129" s="62">
        <f>IF(M6="",0,IF(VLOOKUP($M$6,'Tabella-Z1'!$K$27:$M$32,3)=13,'Tabella-Z2'!I135,'Tabella-Z2'!J135))</f>
        <v>2.1999999999999999E-2</v>
      </c>
      <c r="P129" s="498"/>
      <c r="Q129" s="61">
        <f>IF(AND($F$125="X",$P$4&gt;H128),R129,IF(AND($M$125="X",$P$4&gt;H128),R129,0))</f>
        <v>0</v>
      </c>
      <c r="R129" s="62">
        <f>IF(P6="",0,IF(VLOOKUP($M$6,'Tabella-Z1'!$K$27:$M$32,3)=13,'Tabella-Z2'!I135,'Tabella-Z2'!J135))</f>
        <v>2.1999999999999999E-2</v>
      </c>
      <c r="S129" s="498"/>
      <c r="T129" s="61">
        <f>IF(AND($F$125="X",$S$4&gt;E128),U129,IF(AND($S$125="X",$S$4&gt;E128),U129,0))</f>
        <v>0</v>
      </c>
      <c r="U129" s="62">
        <f>'Tabella-Z2'!K135</f>
        <v>2.1999999999999999E-2</v>
      </c>
      <c r="V129" s="498"/>
      <c r="W129" s="61">
        <f>IF(AND($F$125="X",$V$4&gt;E128),X129,IF(AND($V$125="X",$V$4&gt;E128),X129,0))</f>
        <v>0</v>
      </c>
      <c r="X129" s="62">
        <f>'Tabella-Z2'!K135</f>
        <v>2.1999999999999999E-2</v>
      </c>
      <c r="Y129" s="498"/>
      <c r="Z129" s="61">
        <f>IF(AND($F$125="X",$Y$4&gt;H128),AA129,IF(AND($V$125="X",$Y$4&gt;H128),AA129,0))</f>
        <v>0</v>
      </c>
      <c r="AA129" s="63">
        <f>'Tabella-Z2'!K135</f>
        <v>2.1999999999999999E-2</v>
      </c>
    </row>
    <row r="130" spans="1:27" ht="18" customHeight="1" outlineLevel="1" x14ac:dyDescent="0.3">
      <c r="B130" s="556"/>
      <c r="C130" s="379">
        <v>0</v>
      </c>
      <c r="D130" s="207" t="s">
        <v>441</v>
      </c>
      <c r="E130" s="208"/>
      <c r="F130" s="633"/>
      <c r="G130" s="513"/>
      <c r="H130" s="44">
        <v>0</v>
      </c>
      <c r="I130" s="45">
        <f>'Tabella-Z2'!H136</f>
        <v>2.1000000000000001E-2</v>
      </c>
      <c r="J130" s="499"/>
      <c r="K130" s="44">
        <f>IF(AND($F$125="X",$J$4&gt;E129),L130,IF(AND($J$125="X",$J$4&gt;E129),L130,0))</f>
        <v>0</v>
      </c>
      <c r="L130" s="45">
        <f>'Tabella-Z2'!H136</f>
        <v>2.1000000000000001E-2</v>
      </c>
      <c r="M130" s="499"/>
      <c r="N130" s="44">
        <f>IF(AND($F$125="X",$M$4&gt;E129),O130,IF(AND($M$125="X",$M$4&gt;E129),O130,0))</f>
        <v>0</v>
      </c>
      <c r="O130" s="45">
        <f>IF(M6="",0,IF(VLOOKUP($M$6,'Tabella-Z1'!$K$27:$M$32,3)=13,'Tabella-Z2'!I136,'Tabella-Z2'!J136))</f>
        <v>2.1000000000000001E-2</v>
      </c>
      <c r="P130" s="499"/>
      <c r="Q130" s="44">
        <f>IF(AND($F$125="X",$P$4&gt;H129),R130,IF(AND($P$125="X",$P$4&gt;H129),R130,0))</f>
        <v>0</v>
      </c>
      <c r="R130" s="45">
        <f>IF(P6="",0,IF(VLOOKUP($M$6,'Tabella-Z1'!$K$27:$M$32,3)=13,'Tabella-Z2'!I136,'Tabella-Z2'!J136))</f>
        <v>2.1000000000000001E-2</v>
      </c>
      <c r="S130" s="499"/>
      <c r="T130" s="44">
        <f>IF(AND($F$125="X",$S$4&gt;E129),U130,IF(AND($S$125="X",$S$4&gt;E129),U130,0))</f>
        <v>0</v>
      </c>
      <c r="U130" s="45">
        <f>'Tabella-Z2'!K136</f>
        <v>2.1000000000000001E-2</v>
      </c>
      <c r="V130" s="499"/>
      <c r="W130" s="44">
        <f>IF(AND($F$125="X",$V$4&gt;E129),X130,IF(AND($V$125="X",$V$4&gt;E129),X130,0))</f>
        <v>0</v>
      </c>
      <c r="X130" s="45">
        <f>'Tabella-Z2'!K136</f>
        <v>2.1000000000000001E-2</v>
      </c>
      <c r="Y130" s="499"/>
      <c r="Z130" s="44">
        <f>IF(AND($F$125="X",$Y$4&gt;H129),AA130,IF(AND($V$125="X",$Y$4&gt;H129),AA130,0))</f>
        <v>0</v>
      </c>
      <c r="AA130" s="46">
        <f>'Tabella-Z2'!K136</f>
        <v>2.1000000000000001E-2</v>
      </c>
    </row>
    <row r="131" spans="1:27" ht="24" customHeight="1" outlineLevel="1" x14ac:dyDescent="0.3">
      <c r="B131" s="240" t="s">
        <v>575</v>
      </c>
      <c r="C131" s="553" t="s">
        <v>604</v>
      </c>
      <c r="D131" s="554"/>
      <c r="E131" s="378">
        <v>0</v>
      </c>
      <c r="F131" s="372"/>
      <c r="G131" s="251"/>
      <c r="H131" s="76">
        <v>0</v>
      </c>
      <c r="I131" s="77">
        <f>'Tabella-Z2'!H137</f>
        <v>0.06</v>
      </c>
      <c r="J131" s="254"/>
      <c r="K131" s="76">
        <f>IF($F131="X",I131,IF(J131="X",I131,0))</f>
        <v>0</v>
      </c>
      <c r="L131" s="77">
        <f>'Tabella-Z2'!H137</f>
        <v>0.06</v>
      </c>
      <c r="M131" s="254"/>
      <c r="N131" s="76">
        <f t="shared" si="66"/>
        <v>0</v>
      </c>
      <c r="O131" s="77">
        <f>'Tabella-Z2'!I137</f>
        <v>0.06</v>
      </c>
      <c r="P131" s="254"/>
      <c r="Q131" s="76">
        <f>IF($F131="X",R131,IF(P131="X",R131,0))</f>
        <v>0</v>
      </c>
      <c r="R131" s="77">
        <f>'Tabella-Z2'!I137</f>
        <v>0.06</v>
      </c>
      <c r="S131" s="254"/>
      <c r="T131" s="76">
        <f t="shared" si="68"/>
        <v>0</v>
      </c>
      <c r="U131" s="77">
        <f>'Tabella-Z2'!K137</f>
        <v>0.06</v>
      </c>
      <c r="V131" s="254"/>
      <c r="W131" s="76">
        <f t="shared" si="69"/>
        <v>0</v>
      </c>
      <c r="X131" s="77">
        <f>'Tabella-Z2'!K137</f>
        <v>0.06</v>
      </c>
      <c r="Y131" s="254"/>
      <c r="Z131" s="76">
        <f>IF($F131="X",AA131,IF(Y131="X",AA131,0))</f>
        <v>0</v>
      </c>
      <c r="AA131" s="78">
        <f>'Tabella-Z2'!K137</f>
        <v>0.06</v>
      </c>
    </row>
    <row r="132" spans="1:27" ht="18" customHeight="1" outlineLevel="1" x14ac:dyDescent="0.3">
      <c r="B132" s="240" t="s">
        <v>576</v>
      </c>
      <c r="C132" s="548" t="s">
        <v>392</v>
      </c>
      <c r="D132" s="543"/>
      <c r="E132" s="543"/>
      <c r="F132" s="372"/>
      <c r="G132" s="251"/>
      <c r="H132" s="76">
        <v>0</v>
      </c>
      <c r="I132" s="77">
        <f>'Tabella-Z2'!H138</f>
        <v>0.14000000000000001</v>
      </c>
      <c r="J132" s="254"/>
      <c r="K132" s="76">
        <f>IF($F132="X",L132,IF(J132="X",L132,0))</f>
        <v>0</v>
      </c>
      <c r="L132" s="77">
        <f>'Tabella-Z2'!H138</f>
        <v>0.14000000000000001</v>
      </c>
      <c r="M132" s="254"/>
      <c r="N132" s="76">
        <f t="shared" si="66"/>
        <v>0</v>
      </c>
      <c r="O132" s="77">
        <f>'Tabella-Z2'!I138</f>
        <v>0.09</v>
      </c>
      <c r="P132" s="254"/>
      <c r="Q132" s="76">
        <f t="shared" ref="Q132:Q133" si="71">IF($F132="X",R132,IF(P132="X",R132,0))</f>
        <v>0</v>
      </c>
      <c r="R132" s="77">
        <f>'Tabella-Z2'!I138</f>
        <v>0.09</v>
      </c>
      <c r="S132" s="254"/>
      <c r="T132" s="76">
        <f t="shared" si="68"/>
        <v>0</v>
      </c>
      <c r="U132" s="77">
        <f>'Tabella-Z2'!K138</f>
        <v>0.15</v>
      </c>
      <c r="V132" s="254"/>
      <c r="W132" s="76">
        <f t="shared" si="69"/>
        <v>0</v>
      </c>
      <c r="X132" s="77">
        <f>'Tabella-Z2'!K138</f>
        <v>0.15</v>
      </c>
      <c r="Y132" s="254"/>
      <c r="Z132" s="76">
        <f t="shared" ref="Z132:Z133" si="72">IF($F132="X",AA132,IF(Y132="X",AA132,0))</f>
        <v>0</v>
      </c>
      <c r="AA132" s="78">
        <f>'Tabella-Z2'!K138</f>
        <v>0.15</v>
      </c>
    </row>
    <row r="133" spans="1:27" ht="18" customHeight="1" outlineLevel="1" x14ac:dyDescent="0.3">
      <c r="B133" s="240" t="s">
        <v>577</v>
      </c>
      <c r="C133" s="548" t="s">
        <v>394</v>
      </c>
      <c r="D133" s="543"/>
      <c r="E133" s="543"/>
      <c r="F133" s="372"/>
      <c r="G133" s="251"/>
      <c r="H133" s="76">
        <v>0</v>
      </c>
      <c r="I133" s="77">
        <f>'Tabella-Z2'!H139</f>
        <v>0.41</v>
      </c>
      <c r="J133" s="254"/>
      <c r="K133" s="76">
        <f t="shared" ref="K133:K134" si="73">IF($F133="X",L133,IF(J133="X",L133,0))</f>
        <v>0</v>
      </c>
      <c r="L133" s="77">
        <f>'Tabella-Z2'!H139</f>
        <v>0.41</v>
      </c>
      <c r="M133" s="254"/>
      <c r="N133" s="76">
        <f t="shared" si="66"/>
        <v>0</v>
      </c>
      <c r="O133" s="77">
        <f>'Tabella-Z2'!I139</f>
        <v>0.43</v>
      </c>
      <c r="P133" s="254"/>
      <c r="Q133" s="76">
        <f t="shared" si="71"/>
        <v>0</v>
      </c>
      <c r="R133" s="77">
        <f>'Tabella-Z2'!I139</f>
        <v>0.43</v>
      </c>
      <c r="S133" s="254"/>
      <c r="T133" s="76">
        <f t="shared" si="68"/>
        <v>0</v>
      </c>
      <c r="U133" s="77">
        <f>'Tabella-Z2'!K139</f>
        <v>0.32</v>
      </c>
      <c r="V133" s="254"/>
      <c r="W133" s="76">
        <f t="shared" si="69"/>
        <v>0</v>
      </c>
      <c r="X133" s="77">
        <f>'Tabella-Z2'!K139</f>
        <v>0.32</v>
      </c>
      <c r="Y133" s="254"/>
      <c r="Z133" s="76">
        <f t="shared" si="72"/>
        <v>0</v>
      </c>
      <c r="AA133" s="78">
        <f>'Tabella-Z2'!K139</f>
        <v>0.32</v>
      </c>
    </row>
    <row r="134" spans="1:27" ht="18" customHeight="1" outlineLevel="1" x14ac:dyDescent="0.3">
      <c r="B134" s="548" t="s">
        <v>578</v>
      </c>
      <c r="C134" s="548" t="s">
        <v>579</v>
      </c>
      <c r="D134" s="201" t="s">
        <v>439</v>
      </c>
      <c r="E134" s="202">
        <v>500000</v>
      </c>
      <c r="F134" s="634" t="s">
        <v>713</v>
      </c>
      <c r="G134" s="511"/>
      <c r="H134" s="41">
        <v>0</v>
      </c>
      <c r="I134" s="42">
        <f>'Tabella-Z2'!H140</f>
        <v>0.06</v>
      </c>
      <c r="J134" s="497"/>
      <c r="K134" s="41">
        <f t="shared" si="73"/>
        <v>0.06</v>
      </c>
      <c r="L134" s="42">
        <f>'Tabella-Z2'!H140</f>
        <v>0.06</v>
      </c>
      <c r="M134" s="497"/>
      <c r="N134" s="41">
        <f t="shared" si="66"/>
        <v>0.06</v>
      </c>
      <c r="O134" s="42">
        <f>'Tabella-Z2'!I140</f>
        <v>0.06</v>
      </c>
      <c r="P134" s="497"/>
      <c r="Q134" s="41">
        <f>IF($F134="X",R134,IF(P134="X",R134,0))</f>
        <v>0.06</v>
      </c>
      <c r="R134" s="42">
        <f>'Tabella-Z2'!I140</f>
        <v>0.06</v>
      </c>
      <c r="S134" s="497"/>
      <c r="T134" s="41">
        <f t="shared" si="68"/>
        <v>4.4999999999999998E-2</v>
      </c>
      <c r="U134" s="42">
        <f>'Tabella-Z2'!K140</f>
        <v>4.4999999999999998E-2</v>
      </c>
      <c r="V134" s="497"/>
      <c r="W134" s="41">
        <f t="shared" si="69"/>
        <v>4.4999999999999998E-2</v>
      </c>
      <c r="X134" s="42">
        <f>'Tabella-Z2'!K140</f>
        <v>4.4999999999999998E-2</v>
      </c>
      <c r="Y134" s="497"/>
      <c r="Z134" s="41">
        <f>IF($F134="X",AA134,IF(Y134="X",AA134,0))</f>
        <v>4.4999999999999998E-2</v>
      </c>
      <c r="AA134" s="43">
        <f>'Tabella-Z2'!K140</f>
        <v>4.4999999999999998E-2</v>
      </c>
    </row>
    <row r="135" spans="1:27" ht="18" customHeight="1" outlineLevel="1" x14ac:dyDescent="0.3">
      <c r="B135" s="561"/>
      <c r="C135" s="548"/>
      <c r="D135" s="207" t="s">
        <v>441</v>
      </c>
      <c r="E135" s="208"/>
      <c r="F135" s="633"/>
      <c r="G135" s="513"/>
      <c r="H135" s="44">
        <v>0</v>
      </c>
      <c r="I135" s="45">
        <f>'Tabella-Z2'!H141</f>
        <v>1.2E-2</v>
      </c>
      <c r="J135" s="499"/>
      <c r="K135" s="44">
        <f>IF(AND($F$134="X",$J$4&gt;K134),L135,IF(AND($J$134="X",$J$4&gt;K134),L135,0))</f>
        <v>1.2E-2</v>
      </c>
      <c r="L135" s="45">
        <f>'Tabella-Z2'!H141</f>
        <v>1.2E-2</v>
      </c>
      <c r="M135" s="499"/>
      <c r="N135" s="44">
        <f>IF(AND($F$134="X",$M$4&gt;E134),O135,IF(AND($M$134="X",$M$4&gt;E134),O135,0))</f>
        <v>1.2E-2</v>
      </c>
      <c r="O135" s="45">
        <f>'Tabella-Z2'!I141</f>
        <v>1.2E-2</v>
      </c>
      <c r="P135" s="499"/>
      <c r="Q135" s="44">
        <f>IF(AND($F$134="X",$P$4&gt;H134),R135,IF(AND($P$134="X",$P$4&gt;H134),R135,0))</f>
        <v>0</v>
      </c>
      <c r="R135" s="45">
        <f>'Tabella-Z2'!I141</f>
        <v>1.2E-2</v>
      </c>
      <c r="S135" s="499"/>
      <c r="T135" s="44">
        <f>IF(AND($F$134="X",$S$4&gt;E134),U135,IF(AND($S$134="X",$S$4&gt;E134),U135,0))</f>
        <v>0</v>
      </c>
      <c r="U135" s="45">
        <f>'Tabella-Z2'!K141</f>
        <v>0.09</v>
      </c>
      <c r="V135" s="499"/>
      <c r="W135" s="44">
        <f>IF(AND($F$134="X",$V$4&gt;E134),X135,IF(AND($V$134="X",$V$4&gt;E134),X135,0))</f>
        <v>0</v>
      </c>
      <c r="X135" s="45">
        <f>'Tabella-Z2'!K141</f>
        <v>0.09</v>
      </c>
      <c r="Y135" s="499"/>
      <c r="Z135" s="44">
        <f>IF(AND($F$134="X",$Y$4&gt;H134),AA135,IF(AND($V$134="X",$Y$4&gt;H134),AA135,0))</f>
        <v>0.09</v>
      </c>
      <c r="AA135" s="46">
        <f>'Tabella-Z2'!K141</f>
        <v>0.09</v>
      </c>
    </row>
    <row r="136" spans="1:27" ht="18" customHeight="1" outlineLevel="1" x14ac:dyDescent="0.3">
      <c r="B136" s="548" t="s">
        <v>580</v>
      </c>
      <c r="C136" s="548" t="s">
        <v>581</v>
      </c>
      <c r="D136" s="210" t="s">
        <v>439</v>
      </c>
      <c r="E136" s="211">
        <v>500000</v>
      </c>
      <c r="F136" s="632"/>
      <c r="G136" s="511"/>
      <c r="H136" s="99">
        <v>0</v>
      </c>
      <c r="I136" s="100">
        <f>'Tabella-Z2'!H142</f>
        <v>4.4999999999999998E-2</v>
      </c>
      <c r="J136" s="562"/>
      <c r="K136" s="99">
        <f>IF($F136="X",L136,IF(J136="X",L136,0))</f>
        <v>0</v>
      </c>
      <c r="L136" s="100">
        <f>'Tabella-Z2'!H142</f>
        <v>4.4999999999999998E-2</v>
      </c>
      <c r="M136" s="562"/>
      <c r="N136" s="99">
        <f t="shared" si="66"/>
        <v>0</v>
      </c>
      <c r="O136" s="100">
        <f>'Tabella-Z2'!I142</f>
        <v>4.4999999999999998E-2</v>
      </c>
      <c r="P136" s="562"/>
      <c r="Q136" s="99">
        <f t="shared" ref="Q136" si="74">IF($F136="X",R136,IF(P136="X",R136,0))</f>
        <v>0</v>
      </c>
      <c r="R136" s="100">
        <f>'Tabella-Z2'!I142</f>
        <v>4.4999999999999998E-2</v>
      </c>
      <c r="S136" s="562"/>
      <c r="T136" s="99">
        <f t="shared" si="68"/>
        <v>0</v>
      </c>
      <c r="U136" s="100">
        <f>'Tabella-Z2'!K142</f>
        <v>3.5000000000000003E-2</v>
      </c>
      <c r="V136" s="562"/>
      <c r="W136" s="99">
        <f t="shared" si="69"/>
        <v>0</v>
      </c>
      <c r="X136" s="100">
        <f>'Tabella-Z2'!K142</f>
        <v>3.5000000000000003E-2</v>
      </c>
      <c r="Y136" s="562"/>
      <c r="Z136" s="99">
        <f>IF($F136="X",AA136,IF(Y136="X",AA136,0))</f>
        <v>0</v>
      </c>
      <c r="AA136" s="109">
        <f>'Tabella-Z2'!K142</f>
        <v>3.5000000000000003E-2</v>
      </c>
    </row>
    <row r="137" spans="1:27" ht="18" customHeight="1" outlineLevel="1" x14ac:dyDescent="0.3">
      <c r="B137" s="561"/>
      <c r="C137" s="548"/>
      <c r="D137" s="207" t="s">
        <v>441</v>
      </c>
      <c r="E137" s="208"/>
      <c r="F137" s="633"/>
      <c r="G137" s="513"/>
      <c r="H137" s="44">
        <v>0</v>
      </c>
      <c r="I137" s="45">
        <f>'Tabella-Z2'!H143</f>
        <v>0.09</v>
      </c>
      <c r="J137" s="499"/>
      <c r="K137" s="44">
        <f>IF(AND($F$136="X",$J$4&gt;K136),L137,IF(AND($J$136="X",$J$4&gt;K136),L137,0))</f>
        <v>0</v>
      </c>
      <c r="L137" s="45">
        <f>'Tabella-Z2'!H143</f>
        <v>0.09</v>
      </c>
      <c r="M137" s="499"/>
      <c r="N137" s="44">
        <f>IF(AND($F$136="X",$M$4&gt;E136),O137,IF(AND($M$136="X",$M$4&gt;E136),O137,0))</f>
        <v>0</v>
      </c>
      <c r="O137" s="45">
        <f>'Tabella-Z2'!I143</f>
        <v>0.09</v>
      </c>
      <c r="P137" s="499"/>
      <c r="Q137" s="44">
        <f>IF(AND($F$136="X",$P$4&gt;H136),R137,IF(AND($P$136="X",$P$4&gt;H136),R137,0))</f>
        <v>0</v>
      </c>
      <c r="R137" s="45">
        <f>'Tabella-Z2'!I143</f>
        <v>0.09</v>
      </c>
      <c r="S137" s="499"/>
      <c r="T137" s="44">
        <f>IF(AND($F$136="X",$S$4&gt;E136),U137,IF(AND($S$136="X",$S$4&gt;E136),U137,0))</f>
        <v>0</v>
      </c>
      <c r="U137" s="45">
        <f>'Tabella-Z2'!K143</f>
        <v>7.0000000000000007E-2</v>
      </c>
      <c r="V137" s="499"/>
      <c r="W137" s="44">
        <f>IF(AND($F$136="X",$V$4&gt;E136),X137,IF(AND($V$136="X",$V$4&gt;E136),X137,0))</f>
        <v>0</v>
      </c>
      <c r="X137" s="45">
        <f>'Tabella-Z2'!K143</f>
        <v>7.0000000000000007E-2</v>
      </c>
      <c r="Y137" s="499"/>
      <c r="Z137" s="44">
        <f>IF(AND($F$136="X",$Y$4&gt;H136),AA137,IF(AND($V$136="X",$Y$4&gt;H136),AA137,0))</f>
        <v>0</v>
      </c>
      <c r="AA137" s="46">
        <f>'Tabella-Z2'!K143</f>
        <v>7.0000000000000007E-2</v>
      </c>
    </row>
    <row r="138" spans="1:27" ht="18" customHeight="1" outlineLevel="1" x14ac:dyDescent="0.3">
      <c r="B138" s="240" t="s">
        <v>582</v>
      </c>
      <c r="C138" s="548" t="s">
        <v>583</v>
      </c>
      <c r="D138" s="549"/>
      <c r="E138" s="549"/>
      <c r="F138" s="372" t="s">
        <v>713</v>
      </c>
      <c r="G138" s="251"/>
      <c r="H138" s="76">
        <v>0</v>
      </c>
      <c r="I138" s="77">
        <f>'Tabella-Z2'!H144</f>
        <v>0.04</v>
      </c>
      <c r="J138" s="254"/>
      <c r="K138" s="76">
        <f t="shared" ref="K138:K140" si="75">IF($F138="X",L138,IF(J138="X",L138,0))</f>
        <v>0.04</v>
      </c>
      <c r="L138" s="77">
        <f>'Tabella-Z2'!H144</f>
        <v>0.04</v>
      </c>
      <c r="M138" s="254"/>
      <c r="N138" s="76">
        <f t="shared" si="66"/>
        <v>0.04</v>
      </c>
      <c r="O138" s="77">
        <f>'Tabella-Z2'!I144</f>
        <v>0.04</v>
      </c>
      <c r="P138" s="254"/>
      <c r="Q138" s="76">
        <f>IF($F138="X",R138,IF(P138="X",R138,0))</f>
        <v>0.04</v>
      </c>
      <c r="R138" s="77">
        <f>'Tabella-Z2'!I144</f>
        <v>0.04</v>
      </c>
      <c r="S138" s="254"/>
      <c r="T138" s="76">
        <f t="shared" si="68"/>
        <v>0.04</v>
      </c>
      <c r="U138" s="77">
        <f>'Tabella-Z2'!K144</f>
        <v>0.04</v>
      </c>
      <c r="V138" s="254"/>
      <c r="W138" s="76">
        <f t="shared" si="69"/>
        <v>0.04</v>
      </c>
      <c r="X138" s="77">
        <f>'Tabella-Z2'!K144</f>
        <v>0.04</v>
      </c>
      <c r="Y138" s="254"/>
      <c r="Z138" s="76">
        <f t="shared" ref="Z138:Z140" si="76">IF($F138="X",AA138,IF(Y138="X",AA138,0))</f>
        <v>0.04</v>
      </c>
      <c r="AA138" s="78">
        <f>'Tabella-Z2'!K144</f>
        <v>0.04</v>
      </c>
    </row>
    <row r="139" spans="1:27" ht="18" customHeight="1" outlineLevel="1" x14ac:dyDescent="0.3">
      <c r="B139" s="240" t="s">
        <v>584</v>
      </c>
      <c r="C139" s="548" t="s">
        <v>585</v>
      </c>
      <c r="D139" s="549"/>
      <c r="E139" s="549"/>
      <c r="F139" s="372" t="s">
        <v>713</v>
      </c>
      <c r="G139" s="251"/>
      <c r="H139" s="76">
        <v>0</v>
      </c>
      <c r="I139" s="77">
        <f>'Tabella-Z2'!H145</f>
        <v>0.25</v>
      </c>
      <c r="J139" s="254"/>
      <c r="K139" s="76">
        <f t="shared" si="75"/>
        <v>0.25</v>
      </c>
      <c r="L139" s="77">
        <f>'Tabella-Z2'!H145</f>
        <v>0.25</v>
      </c>
      <c r="M139" s="254"/>
      <c r="N139" s="76">
        <f t="shared" si="66"/>
        <v>0.25</v>
      </c>
      <c r="O139" s="77">
        <f>'Tabella-Z2'!I145</f>
        <v>0.25</v>
      </c>
      <c r="P139" s="254"/>
      <c r="Q139" s="76">
        <f t="shared" ref="Q139:Q140" si="77">IF($F139="X",R139,IF(P139="X",R139,0))</f>
        <v>0.25</v>
      </c>
      <c r="R139" s="77">
        <f>'Tabella-Z2'!I145</f>
        <v>0.25</v>
      </c>
      <c r="S139" s="254"/>
      <c r="T139" s="76">
        <f t="shared" si="68"/>
        <v>0.25</v>
      </c>
      <c r="U139" s="77">
        <f>'Tabella-Z2'!K145</f>
        <v>0.25</v>
      </c>
      <c r="V139" s="254"/>
      <c r="W139" s="76">
        <f t="shared" si="69"/>
        <v>0.25</v>
      </c>
      <c r="X139" s="77">
        <f>'Tabella-Z2'!K145</f>
        <v>0.25</v>
      </c>
      <c r="Y139" s="254"/>
      <c r="Z139" s="76">
        <f t="shared" si="76"/>
        <v>0.25</v>
      </c>
      <c r="AA139" s="78">
        <f>'Tabella-Z2'!K145</f>
        <v>0.25</v>
      </c>
    </row>
    <row r="140" spans="1:27" ht="18" customHeight="1" outlineLevel="1" x14ac:dyDescent="0.3">
      <c r="B140" s="240" t="s">
        <v>586</v>
      </c>
      <c r="C140" s="548" t="s">
        <v>587</v>
      </c>
      <c r="D140" s="549"/>
      <c r="E140" s="549"/>
      <c r="F140" s="372"/>
      <c r="G140" s="251"/>
      <c r="H140" s="76">
        <v>0</v>
      </c>
      <c r="I140" s="77">
        <f>'Tabella-Z2'!H146</f>
        <v>0.04</v>
      </c>
      <c r="J140" s="254"/>
      <c r="K140" s="76">
        <f t="shared" si="75"/>
        <v>0</v>
      </c>
      <c r="L140" s="77">
        <f>'Tabella-Z2'!H146</f>
        <v>0.04</v>
      </c>
      <c r="M140" s="254"/>
      <c r="N140" s="76">
        <f t="shared" si="66"/>
        <v>0</v>
      </c>
      <c r="O140" s="77">
        <f>'Tabella-Z2'!I146</f>
        <v>0.04</v>
      </c>
      <c r="P140" s="254"/>
      <c r="Q140" s="76">
        <f t="shared" si="77"/>
        <v>0</v>
      </c>
      <c r="R140" s="77">
        <f>'Tabella-Z2'!I146</f>
        <v>0.04</v>
      </c>
      <c r="S140" s="254"/>
      <c r="T140" s="76">
        <f t="shared" si="68"/>
        <v>0</v>
      </c>
      <c r="U140" s="77">
        <f>'Tabella-Z2'!K146</f>
        <v>0.04</v>
      </c>
      <c r="V140" s="254"/>
      <c r="W140" s="76">
        <f t="shared" si="69"/>
        <v>0</v>
      </c>
      <c r="X140" s="77">
        <f>'Tabella-Z2'!K146</f>
        <v>0.04</v>
      </c>
      <c r="Y140" s="254"/>
      <c r="Z140" s="76">
        <f t="shared" si="76"/>
        <v>0</v>
      </c>
      <c r="AA140" s="78">
        <f>'Tabella-Z2'!K146</f>
        <v>0.04</v>
      </c>
    </row>
    <row r="141" spans="1:27" ht="18" customHeight="1" outlineLevel="1" x14ac:dyDescent="0.3">
      <c r="B141" s="509" t="s">
        <v>694</v>
      </c>
      <c r="C141" s="509"/>
      <c r="D141" s="509"/>
      <c r="E141" s="104" t="s">
        <v>2</v>
      </c>
      <c r="F141" s="101"/>
      <c r="G141" s="102"/>
      <c r="H141" s="102">
        <f>SUM(H120:H124,H131:H133,H138:H140)</f>
        <v>0</v>
      </c>
      <c r="I141" s="102">
        <f>H141</f>
        <v>0</v>
      </c>
      <c r="J141" s="102"/>
      <c r="K141" s="102">
        <f>SUM(K120:K124,K131:K133,K138:K140)</f>
        <v>0.6399999999999999</v>
      </c>
      <c r="L141" s="102">
        <f>K141</f>
        <v>0.6399999999999999</v>
      </c>
      <c r="M141" s="102"/>
      <c r="N141" s="102">
        <f>SUM(N120:N124,N131:N133,N138:N140)</f>
        <v>0.69</v>
      </c>
      <c r="O141" s="102">
        <f>N141</f>
        <v>0.69</v>
      </c>
      <c r="P141" s="102"/>
      <c r="Q141" s="102">
        <f>SUM(Q120:Q124,Q131:Q133,Q138:Q140)</f>
        <v>0.69</v>
      </c>
      <c r="R141" s="102">
        <f>Q141</f>
        <v>0.69</v>
      </c>
      <c r="S141" s="102"/>
      <c r="T141" s="102">
        <f>SUM(T120:T124,T131:T133,T138:T140)</f>
        <v>0.6399999999999999</v>
      </c>
      <c r="U141" s="102">
        <f>T141</f>
        <v>0.6399999999999999</v>
      </c>
      <c r="V141" s="102"/>
      <c r="W141" s="102">
        <f>SUM(W120:W124,W131:W133,W138:W140)</f>
        <v>0.6399999999999999</v>
      </c>
      <c r="X141" s="102">
        <f>W141</f>
        <v>0.6399999999999999</v>
      </c>
      <c r="Y141" s="102"/>
      <c r="Z141" s="102">
        <f>SUM(Z120:Z124,Z131:Z133,Z138:Z140)</f>
        <v>0.6399999999999999</v>
      </c>
      <c r="AA141" s="102">
        <f>Z141</f>
        <v>0.6399999999999999</v>
      </c>
    </row>
    <row r="142" spans="1:27" ht="12.75" customHeight="1" outlineLevel="1" thickBot="1" x14ac:dyDescent="0.35">
      <c r="B142" s="475" t="s">
        <v>7</v>
      </c>
      <c r="C142" s="475"/>
      <c r="D142" s="475"/>
      <c r="E142" s="113" t="s">
        <v>3</v>
      </c>
      <c r="F142" s="112"/>
      <c r="G142" s="469">
        <f>I141*G4*G5*G7+$C$130*G5*G7*SUM(H223:H228)+G5*G7*SUM(H230:H231)+G5*G7*SUM(H233:H234)+G4*G5*G7*H131*$E$131</f>
        <v>0</v>
      </c>
      <c r="H142" s="470"/>
      <c r="I142" s="470"/>
      <c r="J142" s="469">
        <f t="shared" ref="J142" si="78">L141*J4*J5*J7+$C$130*J5*J7*SUM(K223:K228)+J5*J7*SUM(K230:K231)+J5*J7*SUM(K233:K234)+J4*J5*J7*K131*$E$131</f>
        <v>24618.101983280947</v>
      </c>
      <c r="K142" s="470"/>
      <c r="L142" s="470"/>
      <c r="M142" s="469">
        <f t="shared" ref="M142" si="79">O141*M4*M5*M7+$C$130*M5*M7*SUM(N223:N228)+M5*M7*SUM(N230:N231)+M5*M7*SUM(N233:N234)+M4*M5*M7*N131*$E$131</f>
        <v>33342.870007612248</v>
      </c>
      <c r="N142" s="470"/>
      <c r="O142" s="470"/>
      <c r="P142" s="469">
        <f t="shared" ref="P142" si="80">R141*P4*P5*P7+$C$130*P5*P7*SUM(Q223:Q228)+P5*P7*SUM(Q230:Q231)+P5*P7*SUM(Q233:Q234)+P4*P5*P7*Q131*$E$131</f>
        <v>0</v>
      </c>
      <c r="Q142" s="470"/>
      <c r="R142" s="470"/>
      <c r="S142" s="469">
        <f t="shared" ref="S142" si="81">U141*S4*S5*S7+$C$130*S5*S7*SUM(T223:T228)+S5*S7*SUM(T230:T231)+S5*S7*SUM(T233:T234)+S4*S5*S7*T131*$E$131</f>
        <v>0</v>
      </c>
      <c r="T142" s="470"/>
      <c r="U142" s="470"/>
      <c r="V142" s="469">
        <f t="shared" ref="V142" si="82">X141*V4*V5*V7+$C$130*V5*V7*SUM(W223:W228)+V5*V7*SUM(W230:W231)+V5*V7*SUM(W233:W234)+V4*V5*V7*W131*$E$131</f>
        <v>11965.486615521388</v>
      </c>
      <c r="W142" s="470"/>
      <c r="X142" s="470"/>
      <c r="Y142" s="469">
        <f t="shared" ref="Y142" si="83">AA141*Y4*Y5*Y7+$C$130*Y5*Y7*SUM(Z223:Z228)+Y5*Y7*SUM(Z230:Z231)+Y5*Y7*SUM(Z233:Z234)+Y4*Y5*Y7*Z131*$E$131</f>
        <v>8169.806569567817</v>
      </c>
      <c r="Z142" s="470"/>
      <c r="AA142" s="470"/>
    </row>
    <row r="143" spans="1:27" ht="24.75" customHeight="1" outlineLevel="1" thickBot="1" x14ac:dyDescent="0.35">
      <c r="A143" s="177"/>
      <c r="B143" s="564" t="s">
        <v>605</v>
      </c>
      <c r="C143" s="565"/>
      <c r="D143" s="565"/>
      <c r="E143" s="565"/>
      <c r="F143" s="565"/>
      <c r="G143" s="570">
        <f>SUM(G142:AA142)</f>
        <v>78096.265175982408</v>
      </c>
      <c r="H143" s="570"/>
      <c r="I143" s="570"/>
      <c r="J143" s="570"/>
      <c r="K143" s="570"/>
      <c r="L143" s="570"/>
      <c r="M143" s="570"/>
      <c r="N143" s="570"/>
      <c r="O143" s="570"/>
      <c r="P143" s="570"/>
      <c r="Q143" s="570"/>
      <c r="R143" s="570"/>
      <c r="S143" s="570"/>
      <c r="T143" s="570"/>
      <c r="U143" s="570"/>
      <c r="V143" s="570"/>
      <c r="W143" s="570"/>
      <c r="X143" s="570"/>
      <c r="Y143" s="570"/>
      <c r="Z143" s="570"/>
      <c r="AA143" s="571"/>
    </row>
    <row r="144" spans="1:27" ht="20.25" customHeight="1" x14ac:dyDescent="0.3">
      <c r="A144" s="177"/>
      <c r="B144" s="14"/>
      <c r="C144" s="14"/>
      <c r="D144" s="15"/>
      <c r="E144" s="16"/>
      <c r="F144" s="16"/>
      <c r="G144" s="17"/>
      <c r="H144" s="17"/>
      <c r="I144" s="17"/>
      <c r="J144" s="17"/>
      <c r="K144" s="17"/>
      <c r="L144" s="17"/>
      <c r="M144" s="17"/>
      <c r="N144" s="17"/>
      <c r="O144" s="17"/>
      <c r="P144" s="17"/>
      <c r="Q144" s="17"/>
      <c r="R144" s="17"/>
      <c r="S144" s="17"/>
      <c r="T144" s="17"/>
      <c r="U144" s="17"/>
      <c r="V144" s="17"/>
      <c r="W144" s="17"/>
      <c r="X144" s="17"/>
      <c r="Y144" s="17"/>
      <c r="Z144" s="17"/>
      <c r="AA144" s="17"/>
    </row>
    <row r="145" spans="1:28" ht="18" customHeight="1" outlineLevel="1" x14ac:dyDescent="0.3">
      <c r="A145" s="177"/>
      <c r="B145" s="110" t="s">
        <v>693</v>
      </c>
      <c r="C145" s="510" t="s">
        <v>699</v>
      </c>
      <c r="D145" s="480"/>
      <c r="E145" s="480"/>
      <c r="F145" s="480"/>
      <c r="G145" s="480"/>
      <c r="H145" s="480"/>
      <c r="I145" s="480"/>
      <c r="J145" s="480"/>
      <c r="K145" s="480"/>
      <c r="L145" s="480"/>
      <c r="M145" s="480"/>
      <c r="N145" s="480"/>
      <c r="O145" s="480"/>
      <c r="P145" s="480"/>
      <c r="Q145" s="480"/>
      <c r="R145" s="480"/>
      <c r="S145" s="480"/>
      <c r="T145" s="480"/>
      <c r="U145" s="480"/>
      <c r="V145" s="480"/>
      <c r="W145" s="480"/>
      <c r="X145" s="480"/>
      <c r="Y145" s="480"/>
      <c r="Z145" s="480"/>
      <c r="AA145" s="480"/>
    </row>
    <row r="146" spans="1:28" ht="30" customHeight="1" outlineLevel="1" x14ac:dyDescent="0.3">
      <c r="B146" s="198" t="s">
        <v>588</v>
      </c>
      <c r="C146" s="542" t="s">
        <v>632</v>
      </c>
      <c r="D146" s="543"/>
      <c r="E146" s="543"/>
      <c r="F146" s="372" t="s">
        <v>713</v>
      </c>
      <c r="G146" s="251"/>
      <c r="H146" s="76">
        <v>0</v>
      </c>
      <c r="I146" s="77">
        <f>'Tabella-Z2'!H152</f>
        <v>0.08</v>
      </c>
      <c r="J146" s="254"/>
      <c r="K146" s="76">
        <f t="shared" ref="K146:K147" si="84">IF($F146="X",L146,IF(J146="X",L146,0))</f>
        <v>0.08</v>
      </c>
      <c r="L146" s="77">
        <f>'Tabella-Z2'!H152</f>
        <v>0.08</v>
      </c>
      <c r="M146" s="254"/>
      <c r="N146" s="76">
        <f t="shared" ref="N146:N148" si="85">IF($F146="X",O146,IF(M146="X",O146,0))</f>
        <v>0.08</v>
      </c>
      <c r="O146" s="77">
        <f>'Tabella-Z2'!I152</f>
        <v>0.08</v>
      </c>
      <c r="P146" s="254"/>
      <c r="Q146" s="76">
        <f t="shared" ref="Q146:Q148" si="86">IF($F146="X",R146,IF(P146="X",R146,0))</f>
        <v>0.08</v>
      </c>
      <c r="R146" s="77">
        <f>'Tabella-Z2'!I152</f>
        <v>0.08</v>
      </c>
      <c r="S146" s="254"/>
      <c r="T146" s="76">
        <f t="shared" ref="T146:T147" si="87">IF($F146="X",U146,IF(S146="X",U146,0))</f>
        <v>0.08</v>
      </c>
      <c r="U146" s="77">
        <f>'Tabella-Z2'!K152</f>
        <v>0.08</v>
      </c>
      <c r="V146" s="254"/>
      <c r="W146" s="76">
        <f t="shared" ref="W146:W147" si="88">IF($F146="X",X146,IF(V146="X",X146,0))</f>
        <v>0.08</v>
      </c>
      <c r="X146" s="77">
        <f>'Tabella-Z2'!K152</f>
        <v>0.08</v>
      </c>
      <c r="Y146" s="254"/>
      <c r="Z146" s="76">
        <f t="shared" ref="Z146:Z147" si="89">IF($F146="X",AA146,IF(Y146="X",AA146,0))</f>
        <v>0.08</v>
      </c>
      <c r="AA146" s="76">
        <f>'Tabella-Z2'!K152</f>
        <v>0.08</v>
      </c>
      <c r="AB146" s="217"/>
    </row>
    <row r="147" spans="1:28" ht="30" customHeight="1" outlineLevel="1" x14ac:dyDescent="0.3">
      <c r="B147" s="198" t="s">
        <v>589</v>
      </c>
      <c r="C147" s="542" t="s">
        <v>590</v>
      </c>
      <c r="D147" s="549"/>
      <c r="E147" s="549"/>
      <c r="F147" s="372"/>
      <c r="G147" s="251"/>
      <c r="H147" s="76">
        <v>0</v>
      </c>
      <c r="I147" s="77">
        <f>'Tabella-Z2'!H153</f>
        <v>0.02</v>
      </c>
      <c r="J147" s="254"/>
      <c r="K147" s="76">
        <f t="shared" si="84"/>
        <v>0</v>
      </c>
      <c r="L147" s="77">
        <f>'Tabella-Z2'!H153</f>
        <v>0.02</v>
      </c>
      <c r="M147" s="254"/>
      <c r="N147" s="76">
        <f t="shared" si="85"/>
        <v>0</v>
      </c>
      <c r="O147" s="77">
        <f>'Tabella-Z2'!I153</f>
        <v>0.02</v>
      </c>
      <c r="P147" s="254"/>
      <c r="Q147" s="76">
        <f t="shared" si="86"/>
        <v>0</v>
      </c>
      <c r="R147" s="77">
        <f>'Tabella-Z2'!I153</f>
        <v>0.02</v>
      </c>
      <c r="S147" s="254"/>
      <c r="T147" s="76">
        <f t="shared" si="87"/>
        <v>0</v>
      </c>
      <c r="U147" s="77">
        <f>'Tabella-Z2'!K153</f>
        <v>0.02</v>
      </c>
      <c r="V147" s="254"/>
      <c r="W147" s="76">
        <f t="shared" si="88"/>
        <v>0</v>
      </c>
      <c r="X147" s="77">
        <f>'Tabella-Z2'!K153</f>
        <v>0.02</v>
      </c>
      <c r="Y147" s="254"/>
      <c r="Z147" s="76">
        <f t="shared" si="89"/>
        <v>0</v>
      </c>
      <c r="AA147" s="76">
        <f>'Tabella-Z2'!K153</f>
        <v>0.02</v>
      </c>
      <c r="AB147" s="217"/>
    </row>
    <row r="148" spans="1:28" ht="30" customHeight="1" outlineLevel="1" x14ac:dyDescent="0.3">
      <c r="B148" s="198" t="s">
        <v>591</v>
      </c>
      <c r="C148" s="542" t="s">
        <v>592</v>
      </c>
      <c r="D148" s="549"/>
      <c r="E148" s="549"/>
      <c r="F148" s="372"/>
      <c r="G148" s="566"/>
      <c r="H148" s="567"/>
      <c r="I148" s="567"/>
      <c r="J148" s="568"/>
      <c r="K148" s="567"/>
      <c r="L148" s="567"/>
      <c r="M148" s="254"/>
      <c r="N148" s="76">
        <f t="shared" si="85"/>
        <v>0</v>
      </c>
      <c r="O148" s="77">
        <f>'Tabella-Z2'!I154</f>
        <v>0.22</v>
      </c>
      <c r="P148" s="254"/>
      <c r="Q148" s="76">
        <f t="shared" si="86"/>
        <v>0</v>
      </c>
      <c r="R148" s="77">
        <f>'Tabella-Z2'!I154</f>
        <v>0.22</v>
      </c>
      <c r="S148" s="568"/>
      <c r="T148" s="567"/>
      <c r="U148" s="567"/>
      <c r="V148" s="568"/>
      <c r="W148" s="567"/>
      <c r="X148" s="567"/>
      <c r="Y148" s="568"/>
      <c r="Z148" s="567"/>
      <c r="AA148" s="569"/>
      <c r="AB148" s="217"/>
    </row>
    <row r="149" spans="1:28" ht="30" customHeight="1" outlineLevel="1" x14ac:dyDescent="0.3">
      <c r="B149" s="198" t="s">
        <v>593</v>
      </c>
      <c r="C149" s="542" t="s">
        <v>594</v>
      </c>
      <c r="D149" s="549"/>
      <c r="E149" s="549"/>
      <c r="F149" s="372"/>
      <c r="G149" s="566"/>
      <c r="H149" s="567"/>
      <c r="I149" s="567"/>
      <c r="J149" s="568"/>
      <c r="K149" s="567"/>
      <c r="L149" s="567"/>
      <c r="M149" s="568"/>
      <c r="N149" s="567"/>
      <c r="O149" s="567"/>
      <c r="P149" s="568"/>
      <c r="Q149" s="567"/>
      <c r="R149" s="567"/>
      <c r="S149" s="254"/>
      <c r="T149" s="76">
        <f t="shared" ref="T149:T150" si="90">IF($F149="X",U149,IF(S149="X",U149,0))</f>
        <v>0</v>
      </c>
      <c r="U149" s="77">
        <f>'Tabella-Z2'!K155</f>
        <v>0.18</v>
      </c>
      <c r="V149" s="254"/>
      <c r="W149" s="76">
        <f t="shared" ref="W149:W150" si="91">IF($F149="X",X149,IF(V149="X",X149,0))</f>
        <v>0</v>
      </c>
      <c r="X149" s="77">
        <f>'Tabella-Z2'!K155</f>
        <v>0.18</v>
      </c>
      <c r="Y149" s="254"/>
      <c r="Z149" s="76">
        <f t="shared" ref="Z149:Z150" si="92">IF($F149="X",AA149,IF(Y149="X",AA149,0))</f>
        <v>0</v>
      </c>
      <c r="AA149" s="76">
        <f>'Tabella-Z2'!K155</f>
        <v>0.18</v>
      </c>
      <c r="AB149" s="217"/>
    </row>
    <row r="150" spans="1:28" ht="30" customHeight="1" outlineLevel="1" x14ac:dyDescent="0.3">
      <c r="B150" s="198" t="s">
        <v>595</v>
      </c>
      <c r="C150" s="542" t="s">
        <v>420</v>
      </c>
      <c r="D150" s="543"/>
      <c r="E150" s="543"/>
      <c r="F150" s="372"/>
      <c r="G150" s="251"/>
      <c r="H150" s="76">
        <v>0</v>
      </c>
      <c r="I150" s="77">
        <f>'Tabella-Z2'!H156</f>
        <v>0.03</v>
      </c>
      <c r="J150" s="254"/>
      <c r="K150" s="76">
        <f t="shared" ref="K150" si="93">IF($F150="X",L150,IF(J150="X",L150,0))</f>
        <v>0</v>
      </c>
      <c r="L150" s="77">
        <f>'Tabella-Z2'!H156</f>
        <v>0.03</v>
      </c>
      <c r="M150" s="254"/>
      <c r="N150" s="76">
        <f t="shared" ref="N150" si="94">IF($F150="X",O150,IF(M150="X",O150,0))</f>
        <v>0</v>
      </c>
      <c r="O150" s="77">
        <f>'Tabella-Z2'!I156</f>
        <v>0.03</v>
      </c>
      <c r="P150" s="254"/>
      <c r="Q150" s="76">
        <f t="shared" ref="Q150" si="95">IF($F150="X",R150,IF(P150="X",R150,0))</f>
        <v>0</v>
      </c>
      <c r="R150" s="77">
        <f>'Tabella-Z2'!I156</f>
        <v>0.03</v>
      </c>
      <c r="S150" s="254"/>
      <c r="T150" s="76">
        <f t="shared" si="90"/>
        <v>0</v>
      </c>
      <c r="U150" s="77">
        <f>'Tabella-Z2'!K156</f>
        <v>0.03</v>
      </c>
      <c r="V150" s="254"/>
      <c r="W150" s="76">
        <f t="shared" si="91"/>
        <v>0</v>
      </c>
      <c r="X150" s="77">
        <f>'Tabella-Z2'!K156</f>
        <v>0.03</v>
      </c>
      <c r="Y150" s="254"/>
      <c r="Z150" s="76">
        <f t="shared" si="92"/>
        <v>0</v>
      </c>
      <c r="AA150" s="76">
        <f>'Tabella-Z2'!K156</f>
        <v>0.03</v>
      </c>
      <c r="AB150" s="217"/>
    </row>
    <row r="151" spans="1:28" ht="14.4" outlineLevel="1" x14ac:dyDescent="0.3">
      <c r="B151" s="116"/>
      <c r="C151" s="629" t="s">
        <v>702</v>
      </c>
      <c r="D151" s="630"/>
      <c r="E151" s="630"/>
      <c r="F151" s="630"/>
      <c r="G151" s="480"/>
      <c r="H151" s="480"/>
      <c r="I151" s="480"/>
      <c r="J151" s="480"/>
      <c r="K151" s="480"/>
      <c r="L151" s="480"/>
      <c r="M151" s="480"/>
      <c r="N151" s="480"/>
      <c r="O151" s="480"/>
      <c r="P151" s="480"/>
      <c r="Q151" s="480"/>
      <c r="R151" s="480"/>
      <c r="S151" s="480"/>
      <c r="T151" s="480"/>
      <c r="U151" s="480"/>
      <c r="V151" s="480"/>
      <c r="W151" s="480"/>
      <c r="X151" s="480"/>
      <c r="Y151" s="480"/>
      <c r="Z151" s="480"/>
      <c r="AA151" s="480"/>
      <c r="AB151" s="217"/>
    </row>
    <row r="152" spans="1:28" ht="30" customHeight="1" outlineLevel="1" x14ac:dyDescent="0.3">
      <c r="B152" s="238" t="s">
        <v>636</v>
      </c>
      <c r="C152" s="555" t="s">
        <v>732</v>
      </c>
      <c r="D152" s="631"/>
      <c r="E152" s="380">
        <v>1.35</v>
      </c>
      <c r="F152" s="117" t="s">
        <v>713</v>
      </c>
      <c r="G152" s="319"/>
      <c r="H152" s="76">
        <v>0</v>
      </c>
      <c r="I152" s="77">
        <f>'Tabella-Z2'!H158</f>
        <v>0</v>
      </c>
      <c r="J152" s="267"/>
      <c r="K152" s="76">
        <f>IF($F152="X",K146*E152,0)</f>
        <v>0.10800000000000001</v>
      </c>
      <c r="L152" s="77">
        <f>'Tabella-Z2'!H158</f>
        <v>0</v>
      </c>
      <c r="M152" s="254"/>
      <c r="N152" s="76">
        <f>IF($F152="X",N146*E152,0)</f>
        <v>0.10800000000000001</v>
      </c>
      <c r="O152" s="77">
        <f>'Tabella-Z2'!I158</f>
        <v>0</v>
      </c>
      <c r="P152" s="254"/>
      <c r="Q152" s="76">
        <f>IF($F152="X",Q146*E152,0)</f>
        <v>0.10800000000000001</v>
      </c>
      <c r="R152" s="77">
        <f>'Tabella-Z2'!I158</f>
        <v>0</v>
      </c>
      <c r="S152" s="254"/>
      <c r="T152" s="76">
        <f>IF($F152="X",T146*E152,0)</f>
        <v>0.10800000000000001</v>
      </c>
      <c r="U152" s="77">
        <f>'Tabella-Z2'!K158</f>
        <v>0</v>
      </c>
      <c r="V152" s="254"/>
      <c r="W152" s="76">
        <f>IF($F152="X",W146*E152,0)</f>
        <v>0.10800000000000001</v>
      </c>
      <c r="X152" s="77">
        <f>'Tabella-Z2'!K158</f>
        <v>0</v>
      </c>
      <c r="Y152" s="254"/>
      <c r="Z152" s="76">
        <f>IF($F152="X",Z146*E152,0)</f>
        <v>0.10800000000000001</v>
      </c>
      <c r="AA152" s="89">
        <f>'Tabella-Z2'!K158</f>
        <v>0</v>
      </c>
      <c r="AB152" s="217"/>
    </row>
    <row r="153" spans="1:28" ht="15.75" customHeight="1" outlineLevel="1" x14ac:dyDescent="0.3">
      <c r="B153" s="509" t="s">
        <v>694</v>
      </c>
      <c r="C153" s="509"/>
      <c r="D153" s="509"/>
      <c r="E153" s="101" t="s">
        <v>2</v>
      </c>
      <c r="F153" s="101"/>
      <c r="G153" s="102"/>
      <c r="H153" s="102">
        <f>SUM(H146:H150,H152)</f>
        <v>0</v>
      </c>
      <c r="I153" s="102">
        <f>H153</f>
        <v>0</v>
      </c>
      <c r="J153" s="102"/>
      <c r="K153" s="102">
        <f>SUM(K146:K150,K152)</f>
        <v>0.188</v>
      </c>
      <c r="L153" s="102">
        <f>K153</f>
        <v>0.188</v>
      </c>
      <c r="M153" s="102"/>
      <c r="N153" s="102">
        <f>SUM(N146:N150,N152)</f>
        <v>0.188</v>
      </c>
      <c r="O153" s="102">
        <f>N153</f>
        <v>0.188</v>
      </c>
      <c r="P153" s="102"/>
      <c r="Q153" s="102">
        <f>SUM(Q146:Q150,Q152)</f>
        <v>0.188</v>
      </c>
      <c r="R153" s="102">
        <f>Q153</f>
        <v>0.188</v>
      </c>
      <c r="S153" s="102"/>
      <c r="T153" s="102">
        <f>SUM(T146:T150,T152)</f>
        <v>0.188</v>
      </c>
      <c r="U153" s="102">
        <f>T153</f>
        <v>0.188</v>
      </c>
      <c r="V153" s="102"/>
      <c r="W153" s="102">
        <f>SUM(W146:W150,W152)</f>
        <v>0.188</v>
      </c>
      <c r="X153" s="102">
        <f>W153</f>
        <v>0.188</v>
      </c>
      <c r="Y153" s="102"/>
      <c r="Z153" s="102">
        <f>SUM(Z146:Z150,Z152)</f>
        <v>0.188</v>
      </c>
      <c r="AA153" s="318">
        <f>Z153</f>
        <v>0.188</v>
      </c>
      <c r="AB153" s="217"/>
    </row>
    <row r="154" spans="1:28" ht="12.75" customHeight="1" outlineLevel="1" thickBot="1" x14ac:dyDescent="0.35">
      <c r="B154" s="475" t="s">
        <v>7</v>
      </c>
      <c r="C154" s="475"/>
      <c r="D154" s="475"/>
      <c r="E154" s="112" t="s">
        <v>3</v>
      </c>
      <c r="F154" s="112"/>
      <c r="G154" s="469">
        <f>I153*G4*G5*G7</f>
        <v>0</v>
      </c>
      <c r="H154" s="470"/>
      <c r="I154" s="470"/>
      <c r="J154" s="469">
        <f>L153*J4*J5*J7</f>
        <v>6611.7188183668841</v>
      </c>
      <c r="K154" s="470"/>
      <c r="L154" s="470"/>
      <c r="M154" s="469">
        <f>O153*M4*M5*M7</f>
        <v>8448.0587081281701</v>
      </c>
      <c r="N154" s="470"/>
      <c r="O154" s="470"/>
      <c r="P154" s="469">
        <f>R153*P4*P5*P7</f>
        <v>0</v>
      </c>
      <c r="Q154" s="470"/>
      <c r="R154" s="470"/>
      <c r="S154" s="469">
        <f>U153*S4*S5*S7</f>
        <v>0</v>
      </c>
      <c r="T154" s="470"/>
      <c r="U154" s="470"/>
      <c r="V154" s="469">
        <f>X153*V4*V5*V7</f>
        <v>3283.9583703912717</v>
      </c>
      <c r="W154" s="470"/>
      <c r="X154" s="470"/>
      <c r="Y154" s="469">
        <f>AA153*Y4*Y5*Y7</f>
        <v>2242.2242847864959</v>
      </c>
      <c r="Z154" s="470"/>
      <c r="AA154" s="575"/>
      <c r="AB154" s="217"/>
    </row>
    <row r="155" spans="1:28" ht="26.25" customHeight="1" outlineLevel="1" thickBot="1" x14ac:dyDescent="0.35">
      <c r="A155" s="177"/>
      <c r="B155" s="471" t="s">
        <v>605</v>
      </c>
      <c r="C155" s="472"/>
      <c r="D155" s="472"/>
      <c r="E155" s="472"/>
      <c r="F155" s="473"/>
      <c r="G155" s="570">
        <f>SUM(G154:AA154)</f>
        <v>20585.960181672821</v>
      </c>
      <c r="H155" s="570"/>
      <c r="I155" s="570"/>
      <c r="J155" s="570"/>
      <c r="K155" s="570"/>
      <c r="L155" s="570"/>
      <c r="M155" s="570"/>
      <c r="N155" s="570"/>
      <c r="O155" s="570"/>
      <c r="P155" s="570"/>
      <c r="Q155" s="570"/>
      <c r="R155" s="570"/>
      <c r="S155" s="570"/>
      <c r="T155" s="570"/>
      <c r="U155" s="570"/>
      <c r="V155" s="570"/>
      <c r="W155" s="570"/>
      <c r="X155" s="570"/>
      <c r="Y155" s="570"/>
      <c r="Z155" s="570"/>
      <c r="AA155" s="571"/>
    </row>
    <row r="156" spans="1:28" ht="20.25" hidden="1" customHeight="1" x14ac:dyDescent="0.3">
      <c r="A156" s="177"/>
      <c r="B156" s="14"/>
      <c r="C156" s="14"/>
      <c r="D156" s="15"/>
      <c r="E156" s="16"/>
      <c r="F156" s="16"/>
      <c r="G156" s="17"/>
      <c r="H156" s="17"/>
      <c r="I156" s="17"/>
      <c r="J156" s="17"/>
      <c r="K156" s="17"/>
      <c r="L156" s="17"/>
      <c r="M156" s="17"/>
      <c r="N156" s="17"/>
      <c r="O156" s="17"/>
      <c r="P156" s="17"/>
      <c r="Q156" s="17"/>
      <c r="R156" s="17"/>
      <c r="S156" s="17"/>
      <c r="T156" s="17"/>
      <c r="U156" s="17"/>
      <c r="V156" s="17"/>
      <c r="W156" s="17"/>
      <c r="X156" s="17"/>
      <c r="Y156" s="17"/>
      <c r="Z156" s="17"/>
      <c r="AA156" s="17"/>
    </row>
    <row r="157" spans="1:28" ht="18" hidden="1" customHeight="1" outlineLevel="1" x14ac:dyDescent="0.3">
      <c r="A157" s="177"/>
      <c r="B157" s="98" t="s">
        <v>696</v>
      </c>
      <c r="C157" s="572" t="s">
        <v>695</v>
      </c>
      <c r="D157" s="551"/>
      <c r="E157" s="551"/>
      <c r="F157" s="551"/>
      <c r="G157" s="551"/>
      <c r="H157" s="551"/>
      <c r="I157" s="551"/>
      <c r="J157" s="551"/>
      <c r="K157" s="551"/>
      <c r="L157" s="551"/>
      <c r="M157" s="551"/>
      <c r="N157" s="551"/>
      <c r="O157" s="551"/>
      <c r="P157" s="551"/>
      <c r="Q157" s="551"/>
      <c r="R157" s="551"/>
      <c r="S157" s="551"/>
      <c r="T157" s="551"/>
      <c r="U157" s="551"/>
      <c r="V157" s="551"/>
      <c r="W157" s="551"/>
      <c r="X157" s="551"/>
      <c r="Y157" s="551"/>
      <c r="Z157" s="551"/>
      <c r="AA157" s="551"/>
    </row>
    <row r="158" spans="1:28" ht="60" hidden="1" customHeight="1" outlineLevel="1" x14ac:dyDescent="0.3">
      <c r="B158" s="198" t="s">
        <v>596</v>
      </c>
      <c r="C158" s="542" t="s">
        <v>597</v>
      </c>
      <c r="D158" s="549"/>
      <c r="E158" s="573"/>
      <c r="F158" s="381"/>
      <c r="G158" s="574"/>
      <c r="H158" s="567"/>
      <c r="I158" s="567"/>
      <c r="J158" s="568"/>
      <c r="K158" s="567"/>
      <c r="L158" s="567"/>
      <c r="M158" s="568"/>
      <c r="N158" s="567"/>
      <c r="O158" s="567"/>
      <c r="P158" s="568"/>
      <c r="Q158" s="567"/>
      <c r="R158" s="567"/>
      <c r="S158" s="568"/>
      <c r="T158" s="567"/>
      <c r="U158" s="567"/>
      <c r="V158" s="568"/>
      <c r="W158" s="567"/>
      <c r="X158" s="567"/>
      <c r="Y158" s="568"/>
      <c r="Z158" s="567"/>
      <c r="AA158" s="569"/>
      <c r="AB158" s="217"/>
    </row>
    <row r="159" spans="1:28" ht="60" hidden="1" customHeight="1" outlineLevel="1" x14ac:dyDescent="0.3">
      <c r="B159" s="198" t="s">
        <v>598</v>
      </c>
      <c r="C159" s="542" t="s">
        <v>599</v>
      </c>
      <c r="D159" s="549"/>
      <c r="E159" s="573"/>
      <c r="F159" s="382"/>
      <c r="G159" s="574"/>
      <c r="H159" s="567"/>
      <c r="I159" s="567"/>
      <c r="J159" s="568"/>
      <c r="K159" s="567"/>
      <c r="L159" s="567"/>
      <c r="M159" s="568"/>
      <c r="N159" s="567"/>
      <c r="O159" s="567"/>
      <c r="P159" s="568"/>
      <c r="Q159" s="567"/>
      <c r="R159" s="567"/>
      <c r="S159" s="568"/>
      <c r="T159" s="567"/>
      <c r="U159" s="567"/>
      <c r="V159" s="568"/>
      <c r="W159" s="567"/>
      <c r="X159" s="567"/>
      <c r="Y159" s="568"/>
      <c r="Z159" s="567"/>
      <c r="AA159" s="569"/>
      <c r="AB159" s="217"/>
    </row>
    <row r="160" spans="1:28" ht="15.75" hidden="1" customHeight="1" outlineLevel="1" x14ac:dyDescent="0.3">
      <c r="B160" s="509" t="s">
        <v>694</v>
      </c>
      <c r="C160" s="509"/>
      <c r="D160" s="509"/>
      <c r="E160" s="104" t="s">
        <v>2</v>
      </c>
      <c r="F160" s="105"/>
      <c r="G160" s="106"/>
      <c r="H160" s="102">
        <f>SUM(H158:H159)</f>
        <v>0</v>
      </c>
      <c r="I160" s="102">
        <f>H160</f>
        <v>0</v>
      </c>
      <c r="J160" s="102"/>
      <c r="K160" s="102">
        <f>SUM(K158:K159)</f>
        <v>0</v>
      </c>
      <c r="L160" s="102">
        <f>K160</f>
        <v>0</v>
      </c>
      <c r="M160" s="102"/>
      <c r="N160" s="102">
        <f>SUM(N158:N159)</f>
        <v>0</v>
      </c>
      <c r="O160" s="102">
        <f>N160</f>
        <v>0</v>
      </c>
      <c r="P160" s="102"/>
      <c r="Q160" s="102">
        <f>SUM(Q158:Q159)</f>
        <v>0</v>
      </c>
      <c r="R160" s="102">
        <f>Q160</f>
        <v>0</v>
      </c>
      <c r="S160" s="102"/>
      <c r="T160" s="102">
        <f>SUM(T158:T159)</f>
        <v>0</v>
      </c>
      <c r="U160" s="102">
        <f>T160</f>
        <v>0</v>
      </c>
      <c r="V160" s="102"/>
      <c r="W160" s="102">
        <f>SUM(W158:W159)</f>
        <v>0</v>
      </c>
      <c r="X160" s="102">
        <f>W160</f>
        <v>0</v>
      </c>
      <c r="Y160" s="102"/>
      <c r="Z160" s="102">
        <f>SUM(Z158:Z159)</f>
        <v>0</v>
      </c>
      <c r="AA160" s="318">
        <f>Z160</f>
        <v>0</v>
      </c>
      <c r="AB160" s="217"/>
    </row>
    <row r="161" spans="1:28" ht="12.75" hidden="1" customHeight="1" outlineLevel="1" thickBot="1" x14ac:dyDescent="0.35">
      <c r="B161" s="475" t="s">
        <v>7</v>
      </c>
      <c r="C161" s="475"/>
      <c r="D161" s="475"/>
      <c r="E161" s="113" t="s">
        <v>3</v>
      </c>
      <c r="F161" s="114"/>
      <c r="G161" s="576">
        <f>I160*G4*G5*G7</f>
        <v>0</v>
      </c>
      <c r="H161" s="577"/>
      <c r="I161" s="578"/>
      <c r="J161" s="576">
        <f>L160*J4*J5*J7</f>
        <v>0</v>
      </c>
      <c r="K161" s="577"/>
      <c r="L161" s="578"/>
      <c r="M161" s="576">
        <f>O160*M4*M5*M7</f>
        <v>0</v>
      </c>
      <c r="N161" s="577"/>
      <c r="O161" s="578"/>
      <c r="P161" s="576">
        <f>R160*P4*P5*P7</f>
        <v>0</v>
      </c>
      <c r="Q161" s="577"/>
      <c r="R161" s="578"/>
      <c r="S161" s="576">
        <f>U160*S4*S5*S7</f>
        <v>0</v>
      </c>
      <c r="T161" s="577"/>
      <c r="U161" s="578"/>
      <c r="V161" s="576">
        <f>X160*V4*V5*V7</f>
        <v>0</v>
      </c>
      <c r="W161" s="577"/>
      <c r="X161" s="578"/>
      <c r="Y161" s="576">
        <f>AA160*Y4*Y5*Y7</f>
        <v>0</v>
      </c>
      <c r="Z161" s="577"/>
      <c r="AA161" s="577"/>
      <c r="AB161" s="217"/>
    </row>
    <row r="162" spans="1:28" ht="26.25" hidden="1" customHeight="1" outlineLevel="1" thickBot="1" x14ac:dyDescent="0.35">
      <c r="A162" s="177"/>
      <c r="B162" s="564" t="s">
        <v>605</v>
      </c>
      <c r="C162" s="565"/>
      <c r="D162" s="565"/>
      <c r="E162" s="565"/>
      <c r="F162" s="565"/>
      <c r="G162" s="570">
        <f>SUM(G161:AA161)</f>
        <v>0</v>
      </c>
      <c r="H162" s="570"/>
      <c r="I162" s="570"/>
      <c r="J162" s="570"/>
      <c r="K162" s="570"/>
      <c r="L162" s="570"/>
      <c r="M162" s="570"/>
      <c r="N162" s="570"/>
      <c r="O162" s="570"/>
      <c r="P162" s="570"/>
      <c r="Q162" s="570"/>
      <c r="R162" s="570"/>
      <c r="S162" s="570"/>
      <c r="T162" s="570"/>
      <c r="U162" s="570"/>
      <c r="V162" s="570"/>
      <c r="W162" s="570"/>
      <c r="X162" s="570"/>
      <c r="Y162" s="570"/>
      <c r="Z162" s="570"/>
      <c r="AA162" s="571"/>
    </row>
    <row r="163" spans="1:28" ht="42" customHeight="1" collapsed="1" x14ac:dyDescent="0.3">
      <c r="A163" s="168"/>
      <c r="B163" s="107"/>
      <c r="C163" s="107"/>
      <c r="D163" s="107"/>
      <c r="E163" s="108"/>
      <c r="F163" s="30"/>
      <c r="G163" s="30"/>
      <c r="H163" s="30"/>
      <c r="I163" s="30"/>
      <c r="J163" s="30"/>
      <c r="K163" s="30"/>
      <c r="L163" s="30"/>
      <c r="M163" s="30"/>
      <c r="N163" s="30"/>
      <c r="O163" s="30"/>
      <c r="P163" s="30"/>
      <c r="Q163" s="30"/>
      <c r="R163" s="30"/>
      <c r="S163" s="30"/>
      <c r="T163" s="30"/>
      <c r="U163" s="30"/>
      <c r="V163" s="30"/>
      <c r="W163" s="30"/>
      <c r="X163" s="30"/>
      <c r="Y163" s="30"/>
      <c r="Z163" s="30"/>
      <c r="AA163" s="30"/>
    </row>
    <row r="164" spans="1:28" ht="15.9" customHeight="1" x14ac:dyDescent="0.3">
      <c r="A164" s="168"/>
      <c r="B164" s="579" t="s">
        <v>697</v>
      </c>
      <c r="C164" s="580"/>
      <c r="D164" s="580"/>
      <c r="E164" s="580"/>
      <c r="F164" s="580"/>
      <c r="G164" s="600">
        <f>G26</f>
        <v>16972.467171060038</v>
      </c>
      <c r="H164" s="600"/>
      <c r="I164" s="600"/>
      <c r="J164" s="600"/>
      <c r="K164" s="600"/>
      <c r="L164" s="600"/>
      <c r="M164" s="600"/>
      <c r="N164" s="600"/>
      <c r="O164" s="600"/>
      <c r="P164" s="600"/>
      <c r="Q164" s="600"/>
      <c r="R164" s="600"/>
      <c r="S164" s="600"/>
      <c r="T164" s="600"/>
      <c r="U164" s="600"/>
      <c r="V164" s="600"/>
      <c r="W164" s="600"/>
      <c r="X164" s="600"/>
      <c r="Y164" s="600"/>
      <c r="Z164" s="600"/>
      <c r="AA164" s="601"/>
    </row>
    <row r="165" spans="1:28" ht="15.9" customHeight="1" x14ac:dyDescent="0.3">
      <c r="A165" s="214"/>
      <c r="B165" s="592" t="s">
        <v>600</v>
      </c>
      <c r="C165" s="593"/>
      <c r="D165" s="593"/>
      <c r="E165" s="593"/>
      <c r="F165" s="593"/>
      <c r="G165" s="587">
        <f>G60</f>
        <v>20236.948775565714</v>
      </c>
      <c r="H165" s="587"/>
      <c r="I165" s="587"/>
      <c r="J165" s="587"/>
      <c r="K165" s="587"/>
      <c r="L165" s="587"/>
      <c r="M165" s="587"/>
      <c r="N165" s="587"/>
      <c r="O165" s="587"/>
      <c r="P165" s="587"/>
      <c r="Q165" s="587"/>
      <c r="R165" s="587"/>
      <c r="S165" s="587"/>
      <c r="T165" s="587"/>
      <c r="U165" s="587"/>
      <c r="V165" s="587"/>
      <c r="W165" s="587"/>
      <c r="X165" s="587"/>
      <c r="Y165" s="587"/>
      <c r="Z165" s="587"/>
      <c r="AA165" s="588"/>
    </row>
    <row r="166" spans="1:28" ht="15.9" customHeight="1" x14ac:dyDescent="0.3">
      <c r="A166" s="214"/>
      <c r="B166" s="592" t="s">
        <v>601</v>
      </c>
      <c r="C166" s="593"/>
      <c r="D166" s="593"/>
      <c r="E166" s="593"/>
      <c r="F166" s="593"/>
      <c r="G166" s="587">
        <f>G101</f>
        <v>49056.330216582333</v>
      </c>
      <c r="H166" s="587"/>
      <c r="I166" s="587"/>
      <c r="J166" s="587"/>
      <c r="K166" s="587"/>
      <c r="L166" s="587"/>
      <c r="M166" s="587"/>
      <c r="N166" s="587"/>
      <c r="O166" s="587"/>
      <c r="P166" s="587"/>
      <c r="Q166" s="587"/>
      <c r="R166" s="587"/>
      <c r="S166" s="587"/>
      <c r="T166" s="587"/>
      <c r="U166" s="587"/>
      <c r="V166" s="587"/>
      <c r="W166" s="587"/>
      <c r="X166" s="587"/>
      <c r="Y166" s="587"/>
      <c r="Z166" s="587"/>
      <c r="AA166" s="588"/>
    </row>
    <row r="167" spans="1:28" ht="15.9" customHeight="1" x14ac:dyDescent="0.3">
      <c r="A167" s="168"/>
      <c r="B167" s="594" t="s">
        <v>602</v>
      </c>
      <c r="C167" s="595"/>
      <c r="D167" s="595"/>
      <c r="E167" s="595"/>
      <c r="F167" s="595"/>
      <c r="G167" s="589">
        <f>G117</f>
        <v>43770.58817512614</v>
      </c>
      <c r="H167" s="589"/>
      <c r="I167" s="589"/>
      <c r="J167" s="589"/>
      <c r="K167" s="589"/>
      <c r="L167" s="589"/>
      <c r="M167" s="590"/>
      <c r="N167" s="590"/>
      <c r="O167" s="590"/>
      <c r="P167" s="590"/>
      <c r="Q167" s="590"/>
      <c r="R167" s="590"/>
      <c r="S167" s="590"/>
      <c r="T167" s="590"/>
      <c r="U167" s="590"/>
      <c r="V167" s="590"/>
      <c r="W167" s="590"/>
      <c r="X167" s="590"/>
      <c r="Y167" s="590"/>
      <c r="Z167" s="590"/>
      <c r="AA167" s="591"/>
    </row>
    <row r="168" spans="1:28" ht="20.100000000000001" customHeight="1" x14ac:dyDescent="0.3">
      <c r="A168" s="168"/>
      <c r="B168" s="596" t="s">
        <v>669</v>
      </c>
      <c r="C168" s="583"/>
      <c r="D168" s="583"/>
      <c r="E168" s="583"/>
      <c r="F168" s="597"/>
      <c r="G168" s="581">
        <f>SUM(G164:AA167)</f>
        <v>130036.33433833424</v>
      </c>
      <c r="H168" s="582"/>
      <c r="I168" s="582"/>
      <c r="J168" s="582"/>
      <c r="K168" s="582"/>
      <c r="L168" s="582"/>
      <c r="M168" s="583"/>
      <c r="N168" s="583"/>
      <c r="O168" s="583"/>
      <c r="P168" s="583"/>
      <c r="Q168" s="583"/>
      <c r="R168" s="583"/>
      <c r="S168" s="583"/>
      <c r="T168" s="583"/>
      <c r="U168" s="583"/>
      <c r="V168" s="583"/>
      <c r="W168" s="583"/>
      <c r="X168" s="583"/>
      <c r="Y168" s="583"/>
      <c r="Z168" s="583"/>
      <c r="AA168" s="583"/>
    </row>
    <row r="169" spans="1:28" ht="20.100000000000001" customHeight="1" x14ac:dyDescent="0.3">
      <c r="A169" s="168"/>
      <c r="B169" s="598" t="s">
        <v>606</v>
      </c>
      <c r="C169" s="586"/>
      <c r="D169" s="586"/>
      <c r="E169" s="586"/>
      <c r="F169" s="599"/>
      <c r="G169" s="584">
        <f>G143</f>
        <v>78096.265175982408</v>
      </c>
      <c r="H169" s="585"/>
      <c r="I169" s="585"/>
      <c r="J169" s="585"/>
      <c r="K169" s="585"/>
      <c r="L169" s="585"/>
      <c r="M169" s="586"/>
      <c r="N169" s="586"/>
      <c r="O169" s="586"/>
      <c r="P169" s="586"/>
      <c r="Q169" s="586"/>
      <c r="R169" s="586"/>
      <c r="S169" s="586"/>
      <c r="T169" s="586"/>
      <c r="U169" s="586"/>
      <c r="V169" s="586"/>
      <c r="W169" s="586"/>
      <c r="X169" s="586"/>
      <c r="Y169" s="586"/>
      <c r="Z169" s="586"/>
      <c r="AA169" s="586"/>
    </row>
    <row r="170" spans="1:28" ht="20.100000000000001" customHeight="1" x14ac:dyDescent="0.3">
      <c r="A170" s="168"/>
      <c r="B170" s="598" t="s">
        <v>607</v>
      </c>
      <c r="C170" s="586"/>
      <c r="D170" s="586"/>
      <c r="E170" s="586"/>
      <c r="F170" s="599"/>
      <c r="G170" s="584">
        <f>G155</f>
        <v>20585.960181672821</v>
      </c>
      <c r="H170" s="585"/>
      <c r="I170" s="585"/>
      <c r="J170" s="585"/>
      <c r="K170" s="585"/>
      <c r="L170" s="585"/>
      <c r="M170" s="586"/>
      <c r="N170" s="586"/>
      <c r="O170" s="586"/>
      <c r="P170" s="586"/>
      <c r="Q170" s="586"/>
      <c r="R170" s="586"/>
      <c r="S170" s="586"/>
      <c r="T170" s="586"/>
      <c r="U170" s="586"/>
      <c r="V170" s="586"/>
      <c r="W170" s="586"/>
      <c r="X170" s="586"/>
      <c r="Y170" s="586"/>
      <c r="Z170" s="586"/>
      <c r="AA170" s="586"/>
    </row>
    <row r="171" spans="1:28" ht="20.100000000000001" customHeight="1" x14ac:dyDescent="0.3">
      <c r="A171" s="168"/>
      <c r="B171" s="621" t="s">
        <v>608</v>
      </c>
      <c r="C171" s="616"/>
      <c r="D171" s="616"/>
      <c r="E171" s="616"/>
      <c r="F171" s="622"/>
      <c r="G171" s="614">
        <f>G162</f>
        <v>0</v>
      </c>
      <c r="H171" s="615"/>
      <c r="I171" s="615"/>
      <c r="J171" s="615"/>
      <c r="K171" s="615"/>
      <c r="L171" s="615"/>
      <c r="M171" s="616"/>
      <c r="N171" s="616"/>
      <c r="O171" s="616"/>
      <c r="P171" s="616"/>
      <c r="Q171" s="616"/>
      <c r="R171" s="616"/>
      <c r="S171" s="616"/>
      <c r="T171" s="616"/>
      <c r="U171" s="616"/>
      <c r="V171" s="616"/>
      <c r="W171" s="616"/>
      <c r="X171" s="616"/>
      <c r="Y171" s="616"/>
      <c r="Z171" s="616"/>
      <c r="AA171" s="616"/>
    </row>
    <row r="172" spans="1:28" ht="9.9" customHeight="1" thickBot="1" x14ac:dyDescent="0.35">
      <c r="A172" s="168"/>
      <c r="B172" s="115"/>
      <c r="C172" s="115"/>
      <c r="D172" s="115"/>
      <c r="E172" s="115"/>
      <c r="F172" s="115"/>
      <c r="G172" s="22"/>
      <c r="H172" s="22"/>
      <c r="I172" s="22"/>
      <c r="J172" s="22"/>
      <c r="K172" s="22"/>
      <c r="L172" s="22"/>
      <c r="M172" s="111"/>
      <c r="N172" s="111"/>
      <c r="O172" s="111"/>
      <c r="P172" s="111"/>
      <c r="Q172" s="111"/>
      <c r="R172" s="111"/>
      <c r="S172" s="111"/>
      <c r="T172" s="111"/>
      <c r="U172" s="111"/>
      <c r="V172" s="111"/>
      <c r="W172" s="111"/>
      <c r="X172" s="111"/>
      <c r="Y172" s="111"/>
      <c r="Z172" s="111"/>
      <c r="AA172" s="111"/>
    </row>
    <row r="173" spans="1:28" ht="20.100000000000001" customHeight="1" thickBot="1" x14ac:dyDescent="0.35">
      <c r="A173" s="168"/>
      <c r="B173" s="623" t="s">
        <v>670</v>
      </c>
      <c r="C173" s="618"/>
      <c r="D173" s="618"/>
      <c r="E173" s="618"/>
      <c r="F173" s="618"/>
      <c r="G173" s="617">
        <f>SUM(G168:AA171)</f>
        <v>228718.55969598948</v>
      </c>
      <c r="H173" s="617"/>
      <c r="I173" s="617"/>
      <c r="J173" s="617"/>
      <c r="K173" s="617"/>
      <c r="L173" s="617"/>
      <c r="M173" s="618"/>
      <c r="N173" s="618"/>
      <c r="O173" s="618"/>
      <c r="P173" s="618"/>
      <c r="Q173" s="618"/>
      <c r="R173" s="618"/>
      <c r="S173" s="618"/>
      <c r="T173" s="618"/>
      <c r="U173" s="618"/>
      <c r="V173" s="618"/>
      <c r="W173" s="618"/>
      <c r="X173" s="618"/>
      <c r="Y173" s="618"/>
      <c r="Z173" s="618"/>
      <c r="AA173" s="618"/>
    </row>
    <row r="174" spans="1:28" ht="9.9" customHeight="1" thickBot="1" x14ac:dyDescent="0.35">
      <c r="A174" s="168"/>
      <c r="B174" s="111"/>
      <c r="C174" s="111"/>
      <c r="D174" s="111"/>
      <c r="E174" s="111"/>
      <c r="F174" s="111"/>
      <c r="G174" s="22"/>
      <c r="H174" s="22"/>
      <c r="I174" s="22"/>
      <c r="J174" s="22"/>
      <c r="K174" s="22"/>
      <c r="L174" s="22"/>
      <c r="M174" s="111"/>
      <c r="N174" s="111"/>
      <c r="O174" s="111"/>
      <c r="P174" s="111"/>
      <c r="Q174" s="111"/>
      <c r="R174" s="111"/>
      <c r="S174" s="111"/>
      <c r="T174" s="111"/>
      <c r="U174" s="111"/>
      <c r="V174" s="111"/>
      <c r="W174" s="111"/>
      <c r="X174" s="111"/>
      <c r="Y174" s="111"/>
      <c r="Z174" s="111"/>
      <c r="AA174" s="111"/>
    </row>
    <row r="175" spans="1:28" ht="20.100000000000001" customHeight="1" thickBot="1" x14ac:dyDescent="0.35">
      <c r="A175" s="168"/>
      <c r="B175" s="602" t="s">
        <v>671</v>
      </c>
      <c r="C175" s="603"/>
      <c r="D175" s="604"/>
      <c r="E175" s="619">
        <f>IF(SUM(G4:AA4)&lt;1000000,0.25,IF(SUM(G4:AA4)&gt;25000000,0.1,0.25-((SUM(G4:AA4)-1000000)*(0.15/24000000))))</f>
        <v>0.22873013749999999</v>
      </c>
      <c r="F175" s="620"/>
      <c r="G175" s="607">
        <f>E175*G173</f>
        <v>52314.827608065629</v>
      </c>
      <c r="H175" s="607"/>
      <c r="I175" s="607"/>
      <c r="J175" s="607"/>
      <c r="K175" s="607"/>
      <c r="L175" s="607"/>
      <c r="M175" s="607"/>
      <c r="N175" s="607"/>
      <c r="O175" s="607"/>
      <c r="P175" s="607"/>
      <c r="Q175" s="607"/>
      <c r="R175" s="607"/>
      <c r="S175" s="607"/>
      <c r="T175" s="607"/>
      <c r="U175" s="607"/>
      <c r="V175" s="607"/>
      <c r="W175" s="607"/>
      <c r="X175" s="607"/>
      <c r="Y175" s="607"/>
      <c r="Z175" s="607"/>
      <c r="AA175" s="608"/>
    </row>
    <row r="176" spans="1:28" ht="13.5" customHeight="1" thickBot="1" x14ac:dyDescent="0.35">
      <c r="A176" s="168"/>
      <c r="B176" s="314"/>
      <c r="C176" s="315"/>
      <c r="D176" s="315"/>
      <c r="E176" s="316"/>
      <c r="F176" s="317"/>
      <c r="G176" s="241"/>
      <c r="H176" s="241"/>
      <c r="I176" s="241"/>
      <c r="J176" s="241"/>
      <c r="K176" s="241"/>
      <c r="L176" s="241"/>
      <c r="M176" s="241"/>
      <c r="N176" s="241"/>
      <c r="O176" s="241"/>
      <c r="P176" s="241"/>
      <c r="Q176" s="241"/>
      <c r="R176" s="241"/>
      <c r="S176" s="241"/>
      <c r="T176" s="241"/>
      <c r="U176" s="241"/>
      <c r="V176" s="241"/>
      <c r="W176" s="241"/>
      <c r="X176" s="241"/>
      <c r="Y176" s="241"/>
      <c r="Z176" s="241"/>
      <c r="AA176" s="241"/>
    </row>
    <row r="177" spans="1:27" ht="20.100000000000001" customHeight="1" thickBot="1" x14ac:dyDescent="0.35">
      <c r="A177" s="168"/>
      <c r="B177" s="602" t="s">
        <v>698</v>
      </c>
      <c r="C177" s="603"/>
      <c r="D177" s="604"/>
      <c r="E177" s="605">
        <v>0</v>
      </c>
      <c r="F177" s="606">
        <v>0.25</v>
      </c>
      <c r="G177" s="607">
        <f>-E177*G173</f>
        <v>0</v>
      </c>
      <c r="H177" s="607"/>
      <c r="I177" s="607"/>
      <c r="J177" s="607"/>
      <c r="K177" s="607"/>
      <c r="L177" s="607"/>
      <c r="M177" s="607"/>
      <c r="N177" s="607"/>
      <c r="O177" s="607"/>
      <c r="P177" s="607"/>
      <c r="Q177" s="607"/>
      <c r="R177" s="607"/>
      <c r="S177" s="607"/>
      <c r="T177" s="607"/>
      <c r="U177" s="607"/>
      <c r="V177" s="607"/>
      <c r="W177" s="607"/>
      <c r="X177" s="607"/>
      <c r="Y177" s="607"/>
      <c r="Z177" s="607"/>
      <c r="AA177" s="608"/>
    </row>
    <row r="178" spans="1:27" ht="9.9" customHeight="1" thickBot="1" x14ac:dyDescent="0.35">
      <c r="A178" s="168"/>
      <c r="B178" s="23"/>
      <c r="C178" s="23"/>
      <c r="D178" s="23"/>
      <c r="E178" s="24"/>
      <c r="F178" s="25"/>
      <c r="G178" s="25"/>
      <c r="H178" s="25"/>
      <c r="I178" s="25"/>
      <c r="J178" s="25"/>
      <c r="K178" s="25"/>
      <c r="L178" s="25"/>
      <c r="M178" s="25"/>
      <c r="N178" s="25"/>
      <c r="O178" s="25"/>
      <c r="P178" s="25"/>
      <c r="Q178" s="25"/>
      <c r="R178" s="25"/>
      <c r="S178" s="25"/>
      <c r="T178" s="25"/>
      <c r="U178" s="25"/>
      <c r="V178" s="25"/>
      <c r="W178" s="25"/>
      <c r="X178" s="25"/>
      <c r="Y178" s="25"/>
      <c r="Z178" s="25"/>
      <c r="AA178" s="25"/>
    </row>
    <row r="179" spans="1:27" ht="20.100000000000001" customHeight="1" thickBot="1" x14ac:dyDescent="0.35">
      <c r="A179" s="168"/>
      <c r="B179" s="624" t="s">
        <v>701</v>
      </c>
      <c r="C179" s="625"/>
      <c r="D179" s="625"/>
      <c r="E179" s="625"/>
      <c r="F179" s="625"/>
      <c r="G179" s="626">
        <f>G173+G175+G177</f>
        <v>281033.3873040551</v>
      </c>
      <c r="H179" s="626"/>
      <c r="I179" s="626"/>
      <c r="J179" s="626"/>
      <c r="K179" s="626"/>
      <c r="L179" s="626"/>
      <c r="M179" s="627"/>
      <c r="N179" s="627"/>
      <c r="O179" s="627"/>
      <c r="P179" s="627"/>
      <c r="Q179" s="627"/>
      <c r="R179" s="627"/>
      <c r="S179" s="627"/>
      <c r="T179" s="627"/>
      <c r="U179" s="627"/>
      <c r="V179" s="627"/>
      <c r="W179" s="627"/>
      <c r="X179" s="627"/>
      <c r="Y179" s="627"/>
      <c r="Z179" s="627"/>
      <c r="AA179" s="628"/>
    </row>
    <row r="180" spans="1:27" ht="15" customHeight="1" x14ac:dyDescent="0.3">
      <c r="A180" s="168"/>
      <c r="B180" s="215"/>
      <c r="C180" s="215"/>
      <c r="D180" s="215"/>
      <c r="E180" s="215"/>
      <c r="F180" s="215"/>
      <c r="G180" s="215"/>
      <c r="H180" s="215"/>
      <c r="I180" s="215"/>
      <c r="J180" s="215"/>
      <c r="K180" s="215"/>
      <c r="L180" s="215"/>
      <c r="M180" s="215"/>
      <c r="N180" s="215"/>
      <c r="O180" s="215"/>
      <c r="P180" s="215"/>
      <c r="Q180" s="215"/>
      <c r="R180" s="215"/>
      <c r="S180" s="215"/>
      <c r="T180" s="215"/>
      <c r="U180" s="215"/>
      <c r="V180" s="215"/>
      <c r="W180" s="215"/>
      <c r="X180" s="215"/>
      <c r="Y180" s="215"/>
      <c r="Z180" s="215"/>
      <c r="AA180" s="215"/>
    </row>
    <row r="181" spans="1:27" ht="15" customHeight="1" x14ac:dyDescent="0.3">
      <c r="A181" s="168"/>
      <c r="B181" s="383" t="s">
        <v>672</v>
      </c>
      <c r="C181" s="215"/>
      <c r="D181" s="215"/>
      <c r="E181" s="215"/>
      <c r="F181" s="215"/>
      <c r="G181" s="215"/>
      <c r="H181" s="215"/>
      <c r="I181" s="215"/>
      <c r="J181" s="215"/>
      <c r="K181" s="215"/>
      <c r="L181" s="215"/>
      <c r="M181" s="215"/>
      <c r="N181" s="215"/>
      <c r="O181" s="215"/>
      <c r="P181" s="215"/>
      <c r="Q181" s="215"/>
      <c r="R181" s="215"/>
      <c r="S181" s="215"/>
      <c r="T181" s="215"/>
      <c r="U181" s="215"/>
      <c r="V181" s="215"/>
      <c r="W181" s="215"/>
      <c r="X181" s="215"/>
      <c r="Y181" s="215"/>
      <c r="Z181" s="215"/>
      <c r="AA181" s="215"/>
    </row>
    <row r="182" spans="1:27" ht="15" customHeight="1" x14ac:dyDescent="0.3">
      <c r="A182" s="168"/>
      <c r="B182" s="396" t="s">
        <v>753</v>
      </c>
      <c r="C182" s="215"/>
      <c r="D182" s="215"/>
      <c r="E182" s="215"/>
      <c r="F182" s="215"/>
      <c r="G182" s="215"/>
      <c r="H182" s="215"/>
      <c r="I182" s="215"/>
      <c r="J182" s="215"/>
      <c r="K182" s="215"/>
      <c r="L182" s="215"/>
      <c r="M182" s="215"/>
      <c r="N182" s="215"/>
      <c r="O182" s="215"/>
      <c r="P182" s="215"/>
      <c r="Q182" s="215"/>
      <c r="R182" s="215"/>
      <c r="S182" s="215"/>
      <c r="T182" s="215"/>
      <c r="U182" s="215"/>
      <c r="V182" s="215"/>
      <c r="W182" s="215"/>
      <c r="X182" s="215"/>
      <c r="Y182" s="215"/>
      <c r="Z182" s="215"/>
      <c r="AA182" s="215"/>
    </row>
    <row r="183" spans="1:27" x14ac:dyDescent="0.3">
      <c r="B183" s="216" t="s">
        <v>747</v>
      </c>
    </row>
    <row r="184" spans="1:27" x14ac:dyDescent="0.3">
      <c r="B184" s="216" t="s">
        <v>673</v>
      </c>
    </row>
    <row r="185" spans="1:27" x14ac:dyDescent="0.3">
      <c r="B185" s="216" t="s">
        <v>710</v>
      </c>
    </row>
    <row r="186" spans="1:27" x14ac:dyDescent="0.3">
      <c r="B186" s="216" t="s">
        <v>748</v>
      </c>
    </row>
    <row r="190" spans="1:27" hidden="1" x14ac:dyDescent="0.3">
      <c r="H190" s="262" t="s">
        <v>723</v>
      </c>
      <c r="I190" s="235"/>
      <c r="J190" s="235"/>
      <c r="K190" s="235"/>
      <c r="L190" s="235"/>
      <c r="M190" s="235"/>
      <c r="N190" s="235"/>
      <c r="O190" s="235"/>
      <c r="P190" s="235"/>
      <c r="Q190" s="235"/>
      <c r="R190" s="235"/>
      <c r="S190" s="235"/>
      <c r="T190" s="235"/>
      <c r="U190" s="235"/>
      <c r="V190" s="235"/>
      <c r="W190" s="235"/>
      <c r="X190" s="235"/>
      <c r="Y190" s="235"/>
      <c r="Z190" s="235"/>
      <c r="AA190" s="235"/>
    </row>
    <row r="191" spans="1:27" hidden="1" x14ac:dyDescent="0.3">
      <c r="H191" s="268">
        <f>IF($G$4&gt;$E39,$E39*H39,$G$4*H39)</f>
        <v>0</v>
      </c>
      <c r="I191" s="269"/>
      <c r="J191" s="269"/>
      <c r="K191" s="270">
        <f>IF($J$4&gt;$E39,$E39*K39,$J$4*K39)</f>
        <v>0</v>
      </c>
      <c r="L191" s="269"/>
      <c r="M191" s="269"/>
      <c r="N191" s="270">
        <f>IF($M$4&gt;$E39,$E39*N39,$M$4*N39)</f>
        <v>0</v>
      </c>
      <c r="O191" s="269"/>
      <c r="P191" s="269"/>
      <c r="Q191" s="270">
        <f>IF($P$4&gt;$E39,$E39*Q39,$P$4*Q39)</f>
        <v>0</v>
      </c>
      <c r="R191" s="269"/>
      <c r="S191" s="269"/>
      <c r="T191" s="270">
        <f>IF($S$4&gt;$E39,$E39*T39,$S$4*T39)</f>
        <v>0</v>
      </c>
      <c r="U191" s="271"/>
      <c r="V191" s="272"/>
      <c r="W191" s="270">
        <f>IF($V$4&gt;$E39,$E39*W39,$V$4*W39)</f>
        <v>0</v>
      </c>
      <c r="X191" s="272"/>
      <c r="Y191" s="272"/>
      <c r="Z191" s="273">
        <f>IF($Y$4&gt;$E39,$E39*Z39,$Y$4*Z39)</f>
        <v>0</v>
      </c>
      <c r="AA191" s="235"/>
    </row>
    <row r="192" spans="1:27" hidden="1" x14ac:dyDescent="0.3">
      <c r="H192" s="274">
        <f>IF($G$4&gt;$E40,($E40-$E39)*H40,IF($G$4&lt;$E39,0,($G$4-$E39)*H40))</f>
        <v>0</v>
      </c>
      <c r="I192" s="275"/>
      <c r="J192" s="275"/>
      <c r="K192" s="276">
        <f>IF($J$4&gt;$E40,($E40-$E39)*K40,IF($J$4&lt;$E39,0,($J$4-$E39)*K40))</f>
        <v>0</v>
      </c>
      <c r="L192" s="275"/>
      <c r="M192" s="275"/>
      <c r="N192" s="276">
        <f>IF($M$4&gt;$E40,($E40-$E39)*N40,IF($M$4&lt;$E39,0,($M$4-$E39)*N40))</f>
        <v>0</v>
      </c>
      <c r="O192" s="275"/>
      <c r="P192" s="275"/>
      <c r="Q192" s="276">
        <f>IF($P$4&gt;$E40,($E40-$E39)*Q40,IF($P$4&lt;$E39,0,($P$4-$E39)*Q40))</f>
        <v>0</v>
      </c>
      <c r="R192" s="275"/>
      <c r="S192" s="275"/>
      <c r="T192" s="276">
        <f>IF($S$4&gt;$E40,($E40-$E39)*T40,IF($S$4&lt;$E39,0,($S$4-$E39)*T40))</f>
        <v>0</v>
      </c>
      <c r="U192" s="277"/>
      <c r="V192" s="278"/>
      <c r="W192" s="276">
        <f>IF($V$4&gt;$E40,($E40-$E39)*W40,IF($V$4&lt;$E39,0,($V$4-$E39)*W40))</f>
        <v>0</v>
      </c>
      <c r="X192" s="278"/>
      <c r="Y192" s="278"/>
      <c r="Z192" s="279">
        <f>IF($Y$4&gt;$E40,($E40-$E39)*Z40,IF($Y$4&lt;$E39,0,($Y$4-$E39)*Z40))</f>
        <v>0</v>
      </c>
      <c r="AA192" s="235"/>
    </row>
    <row r="193" spans="8:27" hidden="1" x14ac:dyDescent="0.3">
      <c r="H193" s="274">
        <f>IF($G$4&gt;$E41,($E41-$E40)*H41,IF($G$4&lt;$E40,0,($G$4-$E40)*H41))</f>
        <v>0</v>
      </c>
      <c r="I193" s="275"/>
      <c r="J193" s="275"/>
      <c r="K193" s="276">
        <f>IF($J$4&gt;$E41,($E41-$E40)*K41,IF($J$4&lt;$E40,0,($J$4-$E40)*K41))</f>
        <v>0</v>
      </c>
      <c r="L193" s="275"/>
      <c r="M193" s="275"/>
      <c r="N193" s="276">
        <f>IF($M$4&gt;$E41,($E41-$E40)*N41,IF($M$4&lt;$E40,0,($M$4-$E40)*N41))</f>
        <v>0</v>
      </c>
      <c r="O193" s="275"/>
      <c r="P193" s="275"/>
      <c r="Q193" s="276">
        <f>IF($P$4&gt;$E41,($E41-$E40)*Q41,IF($P$4&lt;$E40,0,($P$4-$E40)*Q41))</f>
        <v>0</v>
      </c>
      <c r="R193" s="275"/>
      <c r="S193" s="275"/>
      <c r="T193" s="276">
        <f>IF($S$4&gt;$E41,($E41-$E40)*T41,IF($S$4&lt;$E40,0,($S$4-$E40)*T41))</f>
        <v>0</v>
      </c>
      <c r="U193" s="277"/>
      <c r="V193" s="278"/>
      <c r="W193" s="276">
        <f>IF($V$4&gt;$E41,($E41-$E40)*W41,IF($V$4&lt;$E40,0,($V$4-$E40)*W41))</f>
        <v>0</v>
      </c>
      <c r="X193" s="278"/>
      <c r="Y193" s="278"/>
      <c r="Z193" s="279">
        <f>IF($Y$4&gt;$E41,($E41-$E40)*Z41,IF($Y$4&lt;$E40,0,($Y$4-$E40)*Z41))</f>
        <v>0</v>
      </c>
      <c r="AA193" s="235"/>
    </row>
    <row r="194" spans="8:27" hidden="1" x14ac:dyDescent="0.3">
      <c r="H194" s="274">
        <f>IF($G$4&gt;$E42,($E42-$E41)*H42,IF($G$4&lt;$E41,0,($G$4-$E41)*H42))</f>
        <v>0</v>
      </c>
      <c r="I194" s="275"/>
      <c r="J194" s="275"/>
      <c r="K194" s="276">
        <f>IF($J$4&gt;$E42,($E42-$E41)*K42,IF($J$4&lt;$E41,0,($J$4-$E41)*K42))</f>
        <v>0</v>
      </c>
      <c r="L194" s="275"/>
      <c r="M194" s="275"/>
      <c r="N194" s="276">
        <f>IF($M$4&gt;$E42,($E42-$E41)*N42,IF($M$4&lt;$E41,0,($M$4-$E41)*N42))</f>
        <v>0</v>
      </c>
      <c r="O194" s="275"/>
      <c r="P194" s="275"/>
      <c r="Q194" s="276">
        <f>IF($P$4&gt;$E42,($E42-$E41)*Q42,IF($P$4&lt;$E41,0,($P$4-$E41)*Q42))</f>
        <v>0</v>
      </c>
      <c r="R194" s="275"/>
      <c r="S194" s="275"/>
      <c r="T194" s="276">
        <f>IF($S$4&gt;$E42,($E42-$E41)*T42,IF($S$4&lt;$E41,0,($S$4-$E41)*T42))</f>
        <v>0</v>
      </c>
      <c r="U194" s="277"/>
      <c r="V194" s="278"/>
      <c r="W194" s="276">
        <f>IF($V$4&gt;$E42,($E42-$E41)*W42,IF($V$4&lt;$E41,0,($V$4-$E41)*W42))</f>
        <v>0</v>
      </c>
      <c r="X194" s="278"/>
      <c r="Y194" s="278"/>
      <c r="Z194" s="279">
        <f>IF($Y$4&gt;$E42,($E42-$E41)*Z42,IF($Y$4&lt;$E41,0,($Y$4-$E41)*Z42))</f>
        <v>0</v>
      </c>
      <c r="AA194" s="235"/>
    </row>
    <row r="195" spans="8:27" hidden="1" x14ac:dyDescent="0.3">
      <c r="H195" s="274">
        <f>IF($G$4&gt;$E43,($E43-$E42)*H43,IF($G$4&lt;$E42,0,($G$4-$E42)*H43))</f>
        <v>0</v>
      </c>
      <c r="I195" s="275"/>
      <c r="J195" s="275"/>
      <c r="K195" s="276">
        <f>IF($J$4&gt;$E43,($E43-$E42)*K43,IF($J$4&lt;$E42,0,($J$4-$E42)*K43))</f>
        <v>0</v>
      </c>
      <c r="L195" s="275"/>
      <c r="M195" s="275"/>
      <c r="N195" s="276">
        <f>IF($M$4&gt;$E43,($E43-$E42)*N43,IF($M$4&lt;$E42,0,($M$4-$E42)*N43))</f>
        <v>0</v>
      </c>
      <c r="O195" s="275"/>
      <c r="P195" s="275"/>
      <c r="Q195" s="276">
        <f>IF($P$4&gt;$E43,($E43-$E42)*Q43,IF($P$4&lt;$E42,0,($P$4-$E42)*Q43))</f>
        <v>0</v>
      </c>
      <c r="R195" s="275"/>
      <c r="S195" s="275"/>
      <c r="T195" s="276">
        <f>IF($S$4&gt;$E43,($E43-$E42)*T43,IF($S$4&lt;$E42,0,($S$4-$E42)*T43))</f>
        <v>0</v>
      </c>
      <c r="U195" s="277"/>
      <c r="V195" s="278"/>
      <c r="W195" s="276">
        <f>IF($V$4&gt;$E43,($E43-$E42)*W43,IF($V$4&lt;$E42,0,($V$4-$E42)*W43))</f>
        <v>0</v>
      </c>
      <c r="X195" s="278"/>
      <c r="Y195" s="278"/>
      <c r="Z195" s="279">
        <f>IF($Y$4&gt;$E43,($E43-$E42)*Z43,IF($Y$4&lt;$E42,0,($Y$4-$E42)*Z43))</f>
        <v>0</v>
      </c>
      <c r="AA195" s="235"/>
    </row>
    <row r="196" spans="8:27" hidden="1" x14ac:dyDescent="0.3">
      <c r="H196" s="280">
        <f>IF($G$4&gt;$E43,($G$4-$E43)*H44,0)</f>
        <v>0</v>
      </c>
      <c r="I196" s="281"/>
      <c r="J196" s="281"/>
      <c r="K196" s="282">
        <f>IF($J$4&gt;$E43,($J$4-$E43)*K44,0)</f>
        <v>0</v>
      </c>
      <c r="L196" s="281"/>
      <c r="M196" s="281"/>
      <c r="N196" s="282">
        <f>IF($M$4&gt;$E43,($M$4-$E43)*N44,0)</f>
        <v>0</v>
      </c>
      <c r="O196" s="281"/>
      <c r="P196" s="281"/>
      <c r="Q196" s="282">
        <f>IF($P$4&gt;$E43,($P$4-$E43)*Q44,0)</f>
        <v>0</v>
      </c>
      <c r="R196" s="281"/>
      <c r="S196" s="281"/>
      <c r="T196" s="282">
        <f>IF($S$4&gt;$E43,($S$4-$E43)*T44,0)</f>
        <v>0</v>
      </c>
      <c r="U196" s="283"/>
      <c r="V196" s="284"/>
      <c r="W196" s="282">
        <f>IF($V$4&gt;$E43,($V$4-$E43)*W44,0)</f>
        <v>0</v>
      </c>
      <c r="X196" s="284"/>
      <c r="Y196" s="284"/>
      <c r="Z196" s="285">
        <f>IF($Y$4&gt;$E43,($Y$4-$E43)*Z44,0)</f>
        <v>0</v>
      </c>
      <c r="AA196" s="235"/>
    </row>
    <row r="197" spans="8:27" hidden="1" x14ac:dyDescent="0.3">
      <c r="H197" s="262" t="s">
        <v>728</v>
      </c>
      <c r="I197" s="235"/>
      <c r="J197" s="235"/>
      <c r="K197" s="235"/>
      <c r="L197" s="235"/>
      <c r="M197" s="235"/>
      <c r="N197" s="235"/>
      <c r="O197" s="235"/>
      <c r="P197" s="235"/>
      <c r="Q197" s="235"/>
      <c r="R197" s="235"/>
      <c r="S197" s="235"/>
      <c r="T197" s="235"/>
      <c r="U197" s="235"/>
      <c r="V197" s="235"/>
      <c r="W197" s="235"/>
      <c r="X197" s="235"/>
      <c r="Y197" s="235"/>
      <c r="Z197" s="235"/>
      <c r="AA197" s="235"/>
    </row>
    <row r="198" spans="8:27" hidden="1" x14ac:dyDescent="0.3">
      <c r="H198" s="268">
        <f>IF($G$4&gt;$E50,$E50*H50,$G$4*H50)</f>
        <v>0</v>
      </c>
      <c r="I198" s="272"/>
      <c r="J198" s="272"/>
      <c r="K198" s="270">
        <f>IF($J$4&gt;$E50,$E50*K50,$J$4*K50)</f>
        <v>0</v>
      </c>
      <c r="L198" s="286"/>
      <c r="M198" s="286"/>
      <c r="N198" s="270">
        <f>IF($M$4&gt;$E50,$E50*N50,$M$4*N50)</f>
        <v>0</v>
      </c>
      <c r="O198" s="272"/>
      <c r="P198" s="272"/>
      <c r="Q198" s="270">
        <f>IF($P$4&gt;$E50,$E50*Q50,$P$4*Q50)</f>
        <v>0</v>
      </c>
      <c r="R198" s="286"/>
      <c r="S198" s="286"/>
      <c r="T198" s="270">
        <f>IF($S$4&gt;$E50,$E50*T50,$S$4*T50)</f>
        <v>0</v>
      </c>
      <c r="U198" s="271"/>
      <c r="V198" s="272"/>
      <c r="W198" s="270">
        <f>IF($V$4&gt;$E50,$E50*W50,$V$4*W50)</f>
        <v>0</v>
      </c>
      <c r="X198" s="272"/>
      <c r="Y198" s="272"/>
      <c r="Z198" s="273">
        <f>IF($Y$4&gt;$E50,$E50*Z50,$Y$4*Z50)</f>
        <v>0</v>
      </c>
      <c r="AA198" s="235"/>
    </row>
    <row r="199" spans="8:27" hidden="1" x14ac:dyDescent="0.3">
      <c r="H199" s="274">
        <f>IF($G$4&gt;$E51,($E51-$E50)*H51,IF($G$4&lt;$E50,0,($G$4-$E50)*H51))</f>
        <v>0</v>
      </c>
      <c r="I199" s="278"/>
      <c r="J199" s="278"/>
      <c r="K199" s="276">
        <f>IF($J$4&gt;$E51,($E51-$E50)*K51,IF($J$4&lt;$E50,0,($J$4-$E50)*K51))</f>
        <v>0</v>
      </c>
      <c r="L199" s="287"/>
      <c r="M199" s="287"/>
      <c r="N199" s="276">
        <f>IF($M$4&gt;$E51,($E51-$E50)*N51,IF($M$4&lt;$E50,0,($M$4-$E50)*N51))</f>
        <v>0</v>
      </c>
      <c r="O199" s="278"/>
      <c r="P199" s="278"/>
      <c r="Q199" s="276">
        <f>IF($P$4&gt;$E51,($E51-$E50)*Q51,IF($P$4&lt;$E50,0,($P$4-$E50)*Q51))</f>
        <v>0</v>
      </c>
      <c r="R199" s="287"/>
      <c r="S199" s="287"/>
      <c r="T199" s="276">
        <f>IF($S$4&gt;$E51,($E51-$E50)*T51,IF($S$4&lt;$E50,0,($S$4-$E50)*T51))</f>
        <v>0</v>
      </c>
      <c r="U199" s="277"/>
      <c r="V199" s="278"/>
      <c r="W199" s="276">
        <f>IF($V$4&gt;$E51,($E51-$E50)*W51,IF($V$4&lt;$E50,0,($V$4-$E50)*W51))</f>
        <v>0</v>
      </c>
      <c r="X199" s="278"/>
      <c r="Y199" s="278"/>
      <c r="Z199" s="279">
        <f>IF($Y$4&gt;$E51,($E51-$E50)*Z51,IF($Y$4&lt;$E50,0,($Y$4-$E50)*Z51))</f>
        <v>0</v>
      </c>
      <c r="AA199" s="235"/>
    </row>
    <row r="200" spans="8:27" hidden="1" x14ac:dyDescent="0.3">
      <c r="H200" s="280">
        <f>IF($G$4&gt;$E51,($G$4-$E51)*H52,0)</f>
        <v>0</v>
      </c>
      <c r="I200" s="284"/>
      <c r="J200" s="284"/>
      <c r="K200" s="282">
        <f>IF($J$4&gt;$E51,($J$4-$E51)*K52,0)</f>
        <v>0</v>
      </c>
      <c r="L200" s="288"/>
      <c r="M200" s="288"/>
      <c r="N200" s="282">
        <f>IF($M$4&gt;$E51,($M$4-$E51)*N52,0)</f>
        <v>0</v>
      </c>
      <c r="O200" s="284"/>
      <c r="P200" s="284"/>
      <c r="Q200" s="282">
        <f>IF($P$4&gt;$E51,($P$4-$E51)*Q52,0)</f>
        <v>0</v>
      </c>
      <c r="R200" s="288"/>
      <c r="S200" s="288"/>
      <c r="T200" s="282">
        <f>IF($S$4&gt;$E51,($S$4-$E51)*T52,0)</f>
        <v>0</v>
      </c>
      <c r="U200" s="283"/>
      <c r="V200" s="284"/>
      <c r="W200" s="282">
        <f>IF($V$4&gt;$E51,($V$4-$E51)*W52,0)</f>
        <v>0</v>
      </c>
      <c r="X200" s="284"/>
      <c r="Y200" s="284"/>
      <c r="Z200" s="285">
        <f>IF($Y$4&gt;$E51,($Y$4-$E51)*Z52,0)</f>
        <v>0</v>
      </c>
      <c r="AA200" s="235"/>
    </row>
    <row r="201" spans="8:27" hidden="1" x14ac:dyDescent="0.3">
      <c r="H201" s="262" t="s">
        <v>727</v>
      </c>
      <c r="I201" s="235"/>
      <c r="J201" s="235"/>
      <c r="K201" s="235"/>
      <c r="L201" s="235"/>
      <c r="M201" s="235"/>
      <c r="N201" s="235"/>
      <c r="O201" s="235"/>
      <c r="P201" s="235"/>
      <c r="Q201" s="235"/>
      <c r="R201" s="235"/>
      <c r="S201" s="235"/>
      <c r="T201" s="235"/>
      <c r="U201" s="235"/>
      <c r="V201" s="235"/>
      <c r="W201" s="235"/>
      <c r="X201" s="235"/>
      <c r="Y201" s="235"/>
      <c r="Z201" s="235"/>
      <c r="AA201" s="235"/>
    </row>
    <row r="202" spans="8:27" hidden="1" x14ac:dyDescent="0.3">
      <c r="H202" s="268">
        <f>IF($G$4&gt;$E53,$E53*H53,$G$4*H53)</f>
        <v>0</v>
      </c>
      <c r="I202" s="286"/>
      <c r="J202" s="286"/>
      <c r="K202" s="270">
        <f>IF($J$4&gt;$E53,$E53*K53,$J$4*K53)</f>
        <v>0</v>
      </c>
      <c r="L202" s="269"/>
      <c r="M202" s="269"/>
      <c r="N202" s="270">
        <f>IF($M$4&gt;$E53,$E53*N53,$M$4*N53)</f>
        <v>0</v>
      </c>
      <c r="O202" s="269"/>
      <c r="P202" s="269"/>
      <c r="Q202" s="270">
        <f>IF($P$4&gt;$E53,$E53*Q53,$P$4*Q53)</f>
        <v>0</v>
      </c>
      <c r="R202" s="269"/>
      <c r="S202" s="269"/>
      <c r="T202" s="270">
        <f>IF($S$4&gt;$E53,$E53*T53,$S$4*T53)</f>
        <v>0</v>
      </c>
      <c r="U202" s="270"/>
      <c r="V202" s="269"/>
      <c r="W202" s="270">
        <f>IF($V$4&gt;$E53,$E53*W53,$V$4*W53)</f>
        <v>0</v>
      </c>
      <c r="X202" s="269"/>
      <c r="Y202" s="269"/>
      <c r="Z202" s="273">
        <f>IF($Y$4&gt;$E53,$E53*Z53,$Y$4*Z53)</f>
        <v>0</v>
      </c>
      <c r="AA202" s="235"/>
    </row>
    <row r="203" spans="8:27" hidden="1" x14ac:dyDescent="0.3">
      <c r="H203" s="274">
        <f>IF($G$4&gt;$E54,($E54-$E53)*H54,IF($G$4&lt;$E53,0,($G$4-$E53)*H54))</f>
        <v>0</v>
      </c>
      <c r="I203" s="287"/>
      <c r="J203" s="287"/>
      <c r="K203" s="276">
        <f>IF($J$4&gt;$E54,($E54-$E53)*K54,IF($J$4&lt;$E53,0,($J$4-$E53)*K54))</f>
        <v>0</v>
      </c>
      <c r="L203" s="287"/>
      <c r="M203" s="287"/>
      <c r="N203" s="276">
        <f>IF($M$4&gt;$E54,($E54-$E53)*N54,IF($M$4&lt;$E53,0,($M$4-$E53)*N54))</f>
        <v>0</v>
      </c>
      <c r="O203" s="287"/>
      <c r="P203" s="287"/>
      <c r="Q203" s="276">
        <f>IF($P$4&gt;$E54,($E54-$E53)*Q54,IF($P$4&lt;$E53,0,($P$4-$E53)*Q54))</f>
        <v>0</v>
      </c>
      <c r="R203" s="287"/>
      <c r="S203" s="287"/>
      <c r="T203" s="276">
        <f>IF($S$4&gt;$E54,($E54-$E53)*T54,IF($S$4&lt;$E53,0,($S$4-$E53)*T54))</f>
        <v>0</v>
      </c>
      <c r="U203" s="289"/>
      <c r="V203" s="287"/>
      <c r="W203" s="276">
        <f>IF($V$4&gt;$E54,($E54-$E53)*W54,IF($V$4&lt;$E53,0,($V$4-$E53)*W54))</f>
        <v>0</v>
      </c>
      <c r="X203" s="287"/>
      <c r="Y203" s="287"/>
      <c r="Z203" s="279">
        <f>IF($Y$4&gt;$E54,($E54-$E53)*Z54,IF($Y$4&lt;$E53,0,($Y$4-$E53)*Z54))</f>
        <v>0</v>
      </c>
      <c r="AA203" s="235"/>
    </row>
    <row r="204" spans="8:27" hidden="1" x14ac:dyDescent="0.3">
      <c r="H204" s="280">
        <f>IF($G$4&gt;$E54,($G$4-$E54)*H55,0)</f>
        <v>0</v>
      </c>
      <c r="I204" s="288"/>
      <c r="J204" s="288"/>
      <c r="K204" s="282">
        <f>IF($J$4&gt;$E54,($J$4-$E54)*K55,0)</f>
        <v>0</v>
      </c>
      <c r="L204" s="288"/>
      <c r="M204" s="288"/>
      <c r="N204" s="282">
        <f>IF($M$4&gt;$E54,($M$4-$E54)*N55,0)</f>
        <v>0</v>
      </c>
      <c r="O204" s="288"/>
      <c r="P204" s="288"/>
      <c r="Q204" s="282">
        <f>IF($P$4&gt;$E54,($P$4-$E54)*Q55,0)</f>
        <v>0</v>
      </c>
      <c r="R204" s="288"/>
      <c r="S204" s="288"/>
      <c r="T204" s="282">
        <f>IF($S$4&gt;$E54,($S$4-$E54)*T55,0)</f>
        <v>0</v>
      </c>
      <c r="U204" s="290"/>
      <c r="V204" s="288"/>
      <c r="W204" s="282">
        <f>IF($V$4&gt;$E54,($V$4-$E54)*W55,0)</f>
        <v>0</v>
      </c>
      <c r="X204" s="288"/>
      <c r="Y204" s="288"/>
      <c r="Z204" s="285">
        <f>IF($Y$4&gt;$E54,($Y$4-$E54)*Z55,0)</f>
        <v>0</v>
      </c>
      <c r="AA204" s="235"/>
    </row>
    <row r="205" spans="8:27" hidden="1" x14ac:dyDescent="0.3">
      <c r="AA205" s="235"/>
    </row>
    <row r="206" spans="8:27" hidden="1" x14ac:dyDescent="0.3">
      <c r="H206" s="262" t="s">
        <v>724</v>
      </c>
      <c r="AA206" s="235"/>
    </row>
    <row r="207" spans="8:27" hidden="1" x14ac:dyDescent="0.3">
      <c r="H207" s="291">
        <f>IF($G$4&gt;$E75,$E75*H75,$G$4*H75)</f>
        <v>0</v>
      </c>
      <c r="I207" s="292"/>
      <c r="J207" s="292"/>
      <c r="K207" s="293">
        <f>IF($J$4&gt;$E75,$E75*K75,$J$4*K75)</f>
        <v>0</v>
      </c>
      <c r="L207" s="292"/>
      <c r="M207" s="292"/>
      <c r="N207" s="293">
        <f>IF($M$4&gt;$E75,$E75*N75,$M$4*N75)</f>
        <v>0</v>
      </c>
      <c r="O207" s="292"/>
      <c r="P207" s="292"/>
      <c r="Q207" s="293">
        <f>IF($P$4&gt;$E75,$E75*Q75,$P$4*Q75)</f>
        <v>0</v>
      </c>
      <c r="R207" s="292"/>
      <c r="S207" s="292"/>
      <c r="T207" s="293">
        <f>IF($S$4&gt;$E75,$E75*T75,$S$4*T75)</f>
        <v>0</v>
      </c>
      <c r="U207" s="294"/>
      <c r="V207" s="295"/>
      <c r="W207" s="293">
        <f>IF($V$4&gt;$E75,$E75*W75,$V$4*W75)</f>
        <v>0</v>
      </c>
      <c r="X207" s="295"/>
      <c r="Y207" s="295"/>
      <c r="Z207" s="296">
        <f>IF($Y$4&gt;$E75,$E75*Z75,$Y$4*Z75)</f>
        <v>0</v>
      </c>
      <c r="AA207" s="235"/>
    </row>
    <row r="208" spans="8:27" hidden="1" x14ac:dyDescent="0.3">
      <c r="H208" s="297">
        <f>IF($G$4&gt;$E76,($E76-$E75)*H76,IF($G$4&lt;$E75,0,($G$4-$E75)*H76))</f>
        <v>0</v>
      </c>
      <c r="I208" s="298"/>
      <c r="J208" s="298"/>
      <c r="K208" s="299">
        <f>IF($J$4&gt;$E76,($E76-$E75)*K76,IF($J$4&lt;$E75,0,($J$4-$E75)*K76))</f>
        <v>0</v>
      </c>
      <c r="L208" s="298"/>
      <c r="M208" s="298"/>
      <c r="N208" s="299">
        <f>IF($M$4&gt;$E76,($E76-$E75)*N76,IF($M$4&lt;$E75,0,($M$4-$E75)*N76))</f>
        <v>0</v>
      </c>
      <c r="O208" s="298"/>
      <c r="P208" s="298"/>
      <c r="Q208" s="299">
        <f>IF($P$4&gt;$E76,($E76-$E75)*Q76,IF($P$4&lt;$E75,0,($P$4-$E75)*Q76))</f>
        <v>0</v>
      </c>
      <c r="R208" s="298"/>
      <c r="S208" s="298"/>
      <c r="T208" s="299">
        <f>IF($S$4&gt;$E76,($E76-$E75)*T76,IF($S$4&lt;$E75,0,($S$4-$E75)*T76))</f>
        <v>0</v>
      </c>
      <c r="U208" s="300"/>
      <c r="V208" s="301"/>
      <c r="W208" s="299">
        <f>IF($V$4&gt;$E76,($E76-$E75)*W76,IF($V$4&lt;$E75,0,($V$4-$E75)*W76))</f>
        <v>0</v>
      </c>
      <c r="X208" s="301"/>
      <c r="Y208" s="301"/>
      <c r="Z208" s="302">
        <f>IF($Y$4&gt;$E76,($E76-$E75)*Z76,IF($Y$4&lt;$E75,0,($Y$4-$E75)*Z76))</f>
        <v>0</v>
      </c>
    </row>
    <row r="209" spans="8:26" hidden="1" x14ac:dyDescent="0.3">
      <c r="H209" s="297">
        <f>IF($G$4&gt;$E77,($E77-$E76)*H77,IF($G$4&lt;$E76,0,($G$4-$E76)*H77))</f>
        <v>0</v>
      </c>
      <c r="I209" s="298"/>
      <c r="J209" s="298"/>
      <c r="K209" s="299">
        <f>IF($J$4&gt;$E77,($E77-$E76)*K77,IF($J$4&lt;$E76,0,($J$4-$E76)*K77))</f>
        <v>0</v>
      </c>
      <c r="L209" s="298"/>
      <c r="M209" s="298"/>
      <c r="N209" s="299">
        <f>IF($M$4&gt;$E77,($E77-$E76)*N77,IF($M$4&lt;$E76,0,($M$4-$E76)*N77))</f>
        <v>0</v>
      </c>
      <c r="O209" s="298"/>
      <c r="P209" s="298"/>
      <c r="Q209" s="299">
        <f>IF($P$4&gt;$E77,($E77-$E76)*Q77,IF($P$4&lt;$E76,0,($P$4-$E76)*Q77))</f>
        <v>0</v>
      </c>
      <c r="R209" s="298"/>
      <c r="S209" s="298"/>
      <c r="T209" s="299">
        <f>IF($S$4&gt;$E77,($E77-$E76)*T77,IF($S$4&lt;$E76,0,($S$4-$E76)*T77))</f>
        <v>0</v>
      </c>
      <c r="U209" s="300"/>
      <c r="V209" s="301"/>
      <c r="W209" s="299">
        <f>IF($V$4&gt;$E77,($E77-$E76)*W77,IF($V$4&lt;$E76,0,($V$4-$E76)*W77))</f>
        <v>0</v>
      </c>
      <c r="X209" s="301"/>
      <c r="Y209" s="301"/>
      <c r="Z209" s="302">
        <f>IF($Y$4&gt;$E77,($E77-$E76)*Z77,IF($Y$4&lt;$E76,0,($Y$4-$E76)*Z77))</f>
        <v>0</v>
      </c>
    </row>
    <row r="210" spans="8:26" hidden="1" x14ac:dyDescent="0.3">
      <c r="H210" s="297">
        <f>IF($G$4&gt;$E78,($E78-$E77)*H78,IF($G$4&lt;$E77,0,($G$4-$E77)*H78))</f>
        <v>0</v>
      </c>
      <c r="I210" s="298"/>
      <c r="J210" s="298"/>
      <c r="K210" s="299">
        <f>IF($J$4&gt;$E78,($E78-$E77)*K78,IF($J$4&lt;$E77,0,($J$4-$E77)*K78))</f>
        <v>0</v>
      </c>
      <c r="L210" s="298"/>
      <c r="M210" s="298"/>
      <c r="N210" s="299">
        <f>IF($M$4&gt;$E78,($E78-$E77)*N78,IF($M$4&lt;$E77,0,($M$4-$E77)*N78))</f>
        <v>0</v>
      </c>
      <c r="O210" s="298"/>
      <c r="P210" s="298"/>
      <c r="Q210" s="299">
        <f>IF($P$4&gt;$E78,($E78-$E77)*Q78,IF($P$4&lt;$E77,0,($P$4-$E77)*Q78))</f>
        <v>0</v>
      </c>
      <c r="R210" s="298"/>
      <c r="S210" s="298"/>
      <c r="T210" s="299">
        <f>IF($S$4&gt;$E78,($E78-$E77)*T78,IF($S$4&lt;$E77,0,($S$4-$E77)*T78))</f>
        <v>0</v>
      </c>
      <c r="U210" s="300"/>
      <c r="V210" s="301"/>
      <c r="W210" s="299">
        <f>IF($V$4&gt;$E78,($E78-$E77)*W78,IF($V$4&lt;$E77,0,($V$4-$E77)*W78))</f>
        <v>0</v>
      </c>
      <c r="X210" s="301"/>
      <c r="Y210" s="301"/>
      <c r="Z210" s="302">
        <f>IF($Y$4&gt;$E78,($E78-$E77)*Z78,IF($Y$4&lt;$E77,0,($Y$4-$E77)*Z78))</f>
        <v>0</v>
      </c>
    </row>
    <row r="211" spans="8:26" hidden="1" x14ac:dyDescent="0.3">
      <c r="H211" s="297">
        <f>IF($G$4&gt;$E79,($E79-$E78)*H79,IF($G$4&lt;$E78,0,($G$4-$E78)*H79))</f>
        <v>0</v>
      </c>
      <c r="I211" s="298"/>
      <c r="J211" s="298"/>
      <c r="K211" s="299">
        <f>IF($J$4&gt;$E79,($E79-$E78)*K79,IF($J$4&lt;$E78,0,($J$4-$E78)*K79))</f>
        <v>0</v>
      </c>
      <c r="L211" s="298"/>
      <c r="M211" s="298"/>
      <c r="N211" s="299">
        <f>IF($M$4&gt;$E79,($E79-$E78)*N79,IF($M$4&lt;$E78,0,($M$4-$E78)*N79))</f>
        <v>0</v>
      </c>
      <c r="O211" s="298"/>
      <c r="P211" s="298"/>
      <c r="Q211" s="299">
        <f>IF($P$4&gt;$E79,($E79-$E78)*Q79,IF($P$4&lt;$E78,0,($P$4-$E78)*Q79))</f>
        <v>0</v>
      </c>
      <c r="R211" s="298"/>
      <c r="S211" s="298"/>
      <c r="T211" s="299">
        <f>IF($S$4&gt;$E79,($E79-$E78)*T79,IF($S$4&lt;$E78,0,($S$4-$E78)*T79))</f>
        <v>0</v>
      </c>
      <c r="U211" s="300"/>
      <c r="V211" s="301"/>
      <c r="W211" s="299">
        <f>IF($V$4&gt;$E79,($E79-$E78)*W79,IF($V$4&lt;$E78,0,($V$4-$E78)*W79))</f>
        <v>0</v>
      </c>
      <c r="X211" s="301"/>
      <c r="Y211" s="301"/>
      <c r="Z211" s="302">
        <f>IF($Y$4&gt;$E79,($E79-$E78)*Z79,IF($Y$4&lt;$E78,0,($Y$4-$E78)*Z79))</f>
        <v>0</v>
      </c>
    </row>
    <row r="212" spans="8:26" hidden="1" x14ac:dyDescent="0.3">
      <c r="H212" s="303">
        <f>IF($G$4&gt;$E79,($G$4-$E79)*H80,0)</f>
        <v>0</v>
      </c>
      <c r="I212" s="304"/>
      <c r="J212" s="304"/>
      <c r="K212" s="305">
        <f>IF($J$4&gt;$E79,($J$4-$E79)*K80,0)</f>
        <v>0</v>
      </c>
      <c r="L212" s="304"/>
      <c r="M212" s="304"/>
      <c r="N212" s="305">
        <f>IF($M$4&gt;$E79,($M$4-$E79)*N80,0)</f>
        <v>0</v>
      </c>
      <c r="O212" s="304"/>
      <c r="P212" s="304"/>
      <c r="Q212" s="305">
        <f>IF($P$4&gt;$E79,($P$4-$E79)*Q80,0)</f>
        <v>0</v>
      </c>
      <c r="R212" s="304"/>
      <c r="S212" s="304"/>
      <c r="T212" s="305">
        <f>IF($S$4&gt;$E79,($S$4-$E79)*T80,0)</f>
        <v>0</v>
      </c>
      <c r="U212" s="306"/>
      <c r="V212" s="307"/>
      <c r="W212" s="305">
        <f>IF($V$4&gt;$E79,($V$4-$E79)*W80,0)</f>
        <v>0</v>
      </c>
      <c r="X212" s="307"/>
      <c r="Y212" s="307"/>
      <c r="Z212" s="308">
        <f>IF($Y$4&gt;$E79,($Y$4-$E79)*Z80,0)</f>
        <v>0</v>
      </c>
    </row>
    <row r="213" spans="8:26" hidden="1" x14ac:dyDescent="0.3">
      <c r="H213" s="262" t="s">
        <v>725</v>
      </c>
    </row>
    <row r="214" spans="8:26" hidden="1" x14ac:dyDescent="0.3">
      <c r="H214" s="291">
        <f>IF($G$4&gt;$E91,$E91*H91,$G$4*H91)</f>
        <v>0</v>
      </c>
      <c r="I214" s="295"/>
      <c r="J214" s="295"/>
      <c r="K214" s="293">
        <f>IF($J$4&gt;$E91,$E91*K91,$J$4*K91)</f>
        <v>0</v>
      </c>
      <c r="L214" s="309"/>
      <c r="M214" s="309"/>
      <c r="N214" s="293">
        <f>IF($M$4&gt;$E91,$E91*N91,$M$4*N91)</f>
        <v>0</v>
      </c>
      <c r="O214" s="295"/>
      <c r="P214" s="295"/>
      <c r="Q214" s="293">
        <f>IF($P$4&gt;$E91,$E91*Q91,$P$4*Q91)</f>
        <v>0</v>
      </c>
      <c r="R214" s="309"/>
      <c r="S214" s="309"/>
      <c r="T214" s="293">
        <f>IF($S$4&gt;$E91,$E91*T91,$S$4*T91)</f>
        <v>0</v>
      </c>
      <c r="U214" s="294"/>
      <c r="V214" s="295"/>
      <c r="W214" s="293">
        <f>IF($V$4&gt;$E91,$E91*W91,$V$4*W91)</f>
        <v>0</v>
      </c>
      <c r="X214" s="295"/>
      <c r="Y214" s="295"/>
      <c r="Z214" s="296">
        <f>IF($Y$4&gt;$E91,$E91*Z91,$Y$4*Z91)</f>
        <v>0</v>
      </c>
    </row>
    <row r="215" spans="8:26" hidden="1" x14ac:dyDescent="0.3">
      <c r="H215" s="297">
        <f>IF($G$4&gt;$E92,($E92-$E91)*H92,IF($G$4&lt;$E91,0,($G$4-$E91)*H92))</f>
        <v>0</v>
      </c>
      <c r="I215" s="301"/>
      <c r="J215" s="301"/>
      <c r="K215" s="299">
        <f>IF($J$4&gt;$E92,($E92-$E91)*K92,IF($J$4&lt;$E91,0,($J$4-$E91)*K92))</f>
        <v>0</v>
      </c>
      <c r="L215" s="310"/>
      <c r="M215" s="310"/>
      <c r="N215" s="299">
        <f>IF($M$4&gt;$E92,($E92-$E91)*N92,IF($M$4&lt;$E91,0,($M$4-$E91)*N92))</f>
        <v>0</v>
      </c>
      <c r="O215" s="301"/>
      <c r="P215" s="301"/>
      <c r="Q215" s="299">
        <f>IF($P$4&gt;$E92,($E92-$E91)*Q92,IF($P$4&lt;$E91,0,($P$4-$E91)*Q92))</f>
        <v>0</v>
      </c>
      <c r="R215" s="310"/>
      <c r="S215" s="310"/>
      <c r="T215" s="299">
        <f>IF($S$4&gt;$E92,($E92-$E91)*T92,IF($S$4&lt;$E91,0,($S$4-$E91)*T92))</f>
        <v>0</v>
      </c>
      <c r="U215" s="300"/>
      <c r="V215" s="301"/>
      <c r="W215" s="299">
        <f>IF($V$4&gt;$E92,($E92-$E91)*W92,IF($V$4&lt;$E91,0,($V$4-$E91)*W92))</f>
        <v>0</v>
      </c>
      <c r="X215" s="301"/>
      <c r="Y215" s="301"/>
      <c r="Z215" s="302">
        <f>IF($Y$4&gt;$E92,($E92-$E91)*Z92,IF($Y$4&lt;$E91,0,($Y$4-$E91)*Z92))</f>
        <v>0</v>
      </c>
    </row>
    <row r="216" spans="8:26" hidden="1" x14ac:dyDescent="0.3">
      <c r="H216" s="303">
        <f>IF($G$4&gt;$E92,($G$4-$E92)*H93,0)</f>
        <v>0</v>
      </c>
      <c r="I216" s="307"/>
      <c r="J216" s="307"/>
      <c r="K216" s="305">
        <f>IF($J$4&gt;$E92,($J$4-$E92)*K93,0)</f>
        <v>0</v>
      </c>
      <c r="L216" s="311"/>
      <c r="M216" s="311"/>
      <c r="N216" s="305">
        <f>IF($M$4&gt;$E92,($M$4-$E92)*N93,0)</f>
        <v>0</v>
      </c>
      <c r="O216" s="307"/>
      <c r="P216" s="307"/>
      <c r="Q216" s="305">
        <f>IF($P$4&gt;$E92,($P$4-$E92)*Q93,0)</f>
        <v>0</v>
      </c>
      <c r="R216" s="311"/>
      <c r="S216" s="311"/>
      <c r="T216" s="305">
        <f>IF($S$4&gt;$E92,($S$4-$E92)*T93,0)</f>
        <v>0</v>
      </c>
      <c r="U216" s="306"/>
      <c r="V216" s="307"/>
      <c r="W216" s="305">
        <f>IF($V$4&gt;$E92,($V$4-$E92)*W93,0)</f>
        <v>0</v>
      </c>
      <c r="X216" s="307"/>
      <c r="Y216" s="307"/>
      <c r="Z216" s="308">
        <f>IF($Y$4&gt;$E92,($Y$4-$E92)*Z93,0)</f>
        <v>0</v>
      </c>
    </row>
    <row r="217" spans="8:26" hidden="1" x14ac:dyDescent="0.3">
      <c r="H217" s="262" t="s">
        <v>726</v>
      </c>
    </row>
    <row r="218" spans="8:26" hidden="1" x14ac:dyDescent="0.3">
      <c r="H218" s="291">
        <f>IF($G$4&gt;$E94,$E94*H94,$G$4*H94)</f>
        <v>0</v>
      </c>
      <c r="I218" s="309"/>
      <c r="J218" s="309"/>
      <c r="K218" s="293">
        <f>IF($J$4&gt;$E94,$E94*K94,$J$4*K94)</f>
        <v>0</v>
      </c>
      <c r="L218" s="292"/>
      <c r="M218" s="292"/>
      <c r="N218" s="293">
        <f>IF($M$4&gt;$E94,$E94*N94,$M$4*N94)</f>
        <v>0</v>
      </c>
      <c r="O218" s="292"/>
      <c r="P218" s="292"/>
      <c r="Q218" s="293">
        <f>IF($P$4&gt;$E94,$E94*Q94,$P$4*Q94)</f>
        <v>0</v>
      </c>
      <c r="R218" s="292"/>
      <c r="S218" s="292"/>
      <c r="T218" s="293">
        <f>IF($S$4&gt;$E94,$E94*T94,$S$4*T94)</f>
        <v>0</v>
      </c>
      <c r="U218" s="293"/>
      <c r="V218" s="292"/>
      <c r="W218" s="293">
        <f>IF($V$4&gt;$E94,$E94*W94,$V$4*W94)</f>
        <v>0</v>
      </c>
      <c r="X218" s="292"/>
      <c r="Y218" s="292"/>
      <c r="Z218" s="296">
        <f>IF($Y$4&gt;$E94,$E94*Z94,$Y$4*Z94)</f>
        <v>0</v>
      </c>
    </row>
    <row r="219" spans="8:26" hidden="1" x14ac:dyDescent="0.3">
      <c r="H219" s="297">
        <f>IF($G$4&gt;$E95,($E95-$E94)*H95,IF($G$4&lt;$E94,0,($G$4-$E94)*H95))</f>
        <v>0</v>
      </c>
      <c r="I219" s="310"/>
      <c r="J219" s="310"/>
      <c r="K219" s="299">
        <f>IF($J$4&gt;$E95,($E95-$E94)*K95,IF($J$4&lt;$E94,0,($J$4-$E94)*K95))</f>
        <v>0</v>
      </c>
      <c r="L219" s="310"/>
      <c r="M219" s="310"/>
      <c r="N219" s="299">
        <f>IF($M$4&gt;$E95,($E95-$E94)*N95,IF($M$4&lt;$E94,0,($M$4-$E94)*N95))</f>
        <v>0</v>
      </c>
      <c r="O219" s="310"/>
      <c r="P219" s="310"/>
      <c r="Q219" s="299">
        <f>IF($P$4&gt;$E95,($E95-$E94)*Q95,IF($P$4&lt;$E94,0,($P$4-$E94)*Q95))</f>
        <v>0</v>
      </c>
      <c r="R219" s="310"/>
      <c r="S219" s="310"/>
      <c r="T219" s="299">
        <f>IF($S$4&gt;$E95,($E95-$E94)*T95,IF($S$4&lt;$E94,0,($S$4-$E94)*T95))</f>
        <v>0</v>
      </c>
      <c r="U219" s="312"/>
      <c r="V219" s="310"/>
      <c r="W219" s="299">
        <f>IF($V$4&gt;$E95,($E95-$E94)*W95,IF($V$4&lt;$E94,0,($V$4-$E94)*W95))</f>
        <v>0</v>
      </c>
      <c r="X219" s="310"/>
      <c r="Y219" s="310"/>
      <c r="Z219" s="302">
        <f>IF($Y$4&gt;$E95,($E95-$E94)*Z95,IF($Y$4&lt;$E94,0,($Y$4-$E94)*Z95))</f>
        <v>0</v>
      </c>
    </row>
    <row r="220" spans="8:26" hidden="1" x14ac:dyDescent="0.3">
      <c r="H220" s="303">
        <f>IF($G$4&gt;$E95,($G$4-$E95)*H96,0)</f>
        <v>0</v>
      </c>
      <c r="I220" s="311"/>
      <c r="J220" s="311"/>
      <c r="K220" s="305">
        <f>IF($J$4&gt;$E95,($J$4-$E95)*K96,0)</f>
        <v>0</v>
      </c>
      <c r="L220" s="311"/>
      <c r="M220" s="311"/>
      <c r="N220" s="305">
        <f>IF($M$4&gt;$E95,($M$4-$E95)*N96,0)</f>
        <v>0</v>
      </c>
      <c r="O220" s="311"/>
      <c r="P220" s="311"/>
      <c r="Q220" s="305">
        <f>IF($P$4&gt;$E95,($P$4-$E95)*Q96,0)</f>
        <v>0</v>
      </c>
      <c r="R220" s="311"/>
      <c r="S220" s="311"/>
      <c r="T220" s="305">
        <f>IF($S$4&gt;$E95,($S$4-$E95)*T96,0)</f>
        <v>0</v>
      </c>
      <c r="U220" s="313"/>
      <c r="V220" s="311"/>
      <c r="W220" s="305">
        <f>IF($V$4&gt;$E95,($V$4-$E95)*W96,0)</f>
        <v>0</v>
      </c>
      <c r="X220" s="311"/>
      <c r="Y220" s="311"/>
      <c r="Z220" s="308">
        <f>IF($Y$4&gt;$E95,($Y$4-$E95)*Z96,0)</f>
        <v>0</v>
      </c>
    </row>
    <row r="221" spans="8:26" hidden="1" x14ac:dyDescent="0.3"/>
    <row r="222" spans="8:26" hidden="1" x14ac:dyDescent="0.3">
      <c r="H222" s="262" t="s">
        <v>729</v>
      </c>
    </row>
    <row r="223" spans="8:26" hidden="1" x14ac:dyDescent="0.3">
      <c r="H223" s="291">
        <f>IF($G$4&gt;$E125,$E125*H125,$G$4*H125)</f>
        <v>0</v>
      </c>
      <c r="I223" s="292"/>
      <c r="J223" s="292"/>
      <c r="K223" s="293">
        <f>IF($J$4&gt;$E125,$E125*K125,$J$4*K125)</f>
        <v>0</v>
      </c>
      <c r="L223" s="292"/>
      <c r="M223" s="292"/>
      <c r="N223" s="293">
        <f>IF($M$4&gt;$E125,$E125*N125,$M$4*N125)</f>
        <v>0</v>
      </c>
      <c r="O223" s="292"/>
      <c r="P223" s="292"/>
      <c r="Q223" s="293">
        <f>IF($P$4&gt;$E125,$E125*Q125,$P$4*Q125)</f>
        <v>0</v>
      </c>
      <c r="R223" s="292"/>
      <c r="S223" s="292"/>
      <c r="T223" s="293">
        <f>IF($S$4&gt;$E125,$E125*T125,$S$4*T125)</f>
        <v>0</v>
      </c>
      <c r="U223" s="294"/>
      <c r="V223" s="295"/>
      <c r="W223" s="293">
        <f>IF($V$4&gt;$E125,$E125*W125,$V$4*W125)</f>
        <v>0</v>
      </c>
      <c r="X223" s="295"/>
      <c r="Y223" s="295"/>
      <c r="Z223" s="296">
        <f>IF($Y$4&gt;$E125,$E125*Z125,$Y$4*Z125)</f>
        <v>0</v>
      </c>
    </row>
    <row r="224" spans="8:26" hidden="1" x14ac:dyDescent="0.3">
      <c r="H224" s="297">
        <f>IF($G$4&gt;$E126,($E126-$E125)*H126,IF($G$4&lt;$E125,0,($G$4-$E125)*H126))</f>
        <v>0</v>
      </c>
      <c r="I224" s="298"/>
      <c r="J224" s="298"/>
      <c r="K224" s="299">
        <f>IF($J$4&gt;$E126,($E126-$E125)*K126,IF($J$4&lt;$E125,0,($J$4-$E125)*K126))</f>
        <v>0</v>
      </c>
      <c r="L224" s="298"/>
      <c r="M224" s="298"/>
      <c r="N224" s="299">
        <f>IF($M$4&gt;$E126,($E126-$E125)*N126,IF($M$4&lt;$E125,0,($M$4-$E125)*N126))</f>
        <v>0</v>
      </c>
      <c r="O224" s="298"/>
      <c r="P224" s="298"/>
      <c r="Q224" s="299">
        <f>IF($P$4&gt;$E126,($E126-$E125)*Q126,IF($P$4&lt;$E125,0,($P$4-$E125)*Q126))</f>
        <v>0</v>
      </c>
      <c r="R224" s="298"/>
      <c r="S224" s="298"/>
      <c r="T224" s="299">
        <f>IF($S$4&gt;$E126,($E126-$E125)*T126,IF($S$4&lt;$E125,0,($S$4-$E125)*T126))</f>
        <v>0</v>
      </c>
      <c r="U224" s="300"/>
      <c r="V224" s="301"/>
      <c r="W224" s="299">
        <f>IF($V$4&gt;$E126,($E126-$E125)*W126,IF($V$4&lt;$E125,0,($V$4-$E125)*W126))</f>
        <v>0</v>
      </c>
      <c r="X224" s="301"/>
      <c r="Y224" s="301"/>
      <c r="Z224" s="302">
        <f>IF($Y$4&gt;$E126,($E126-$E125)*Z126,IF($Y$4&lt;$E125,0,($Y$4-$E125)*Z126))</f>
        <v>0</v>
      </c>
    </row>
    <row r="225" spans="8:26" hidden="1" x14ac:dyDescent="0.3">
      <c r="H225" s="297">
        <f>IF($G$4&gt;$E127,($E127-$E126)*H127,IF($G$4&lt;$E126,0,($G$4-$E126)*H127))</f>
        <v>0</v>
      </c>
      <c r="I225" s="298"/>
      <c r="J225" s="298"/>
      <c r="K225" s="299">
        <f>IF($J$4&gt;$E127,($E127-$E126)*K127,IF($J$4&lt;$E126,0,($J$4-$E126)*K127))</f>
        <v>0</v>
      </c>
      <c r="L225" s="298"/>
      <c r="M225" s="298"/>
      <c r="N225" s="299">
        <f>IF($M$4&gt;$E127,($E127-$E126)*N127,IF($M$4&lt;$E126,0,($M$4-$E126)*N127))</f>
        <v>0</v>
      </c>
      <c r="O225" s="298"/>
      <c r="P225" s="298"/>
      <c r="Q225" s="299">
        <f>IF($P$4&gt;$E127,($E127-$E126)*Q127,IF($P$4&lt;$E126,0,($P$4-$E126)*Q127))</f>
        <v>0</v>
      </c>
      <c r="R225" s="298"/>
      <c r="S225" s="298"/>
      <c r="T225" s="299">
        <f>IF($S$4&gt;$E127,($E127-$E126)*T127,IF($S$4&lt;$E126,0,($S$4-$E126)*T127))</f>
        <v>0</v>
      </c>
      <c r="U225" s="300"/>
      <c r="V225" s="301"/>
      <c r="W225" s="299">
        <f>IF($V$4&gt;$E127,($E127-$E126)*W127,IF($V$4&lt;$E126,0,($V$4-$E126)*W127))</f>
        <v>0</v>
      </c>
      <c r="X225" s="301"/>
      <c r="Y225" s="301"/>
      <c r="Z225" s="302">
        <f>IF($Y$4&gt;$E127,($E127-$E126)*Z127,IF($Y$4&lt;$E126,0,($Y$4-$E126)*Z127))</f>
        <v>0</v>
      </c>
    </row>
    <row r="226" spans="8:26" hidden="1" x14ac:dyDescent="0.3">
      <c r="H226" s="297">
        <f>IF($G$4&gt;$E128,($E128-$E127)*H128,IF($G$4&lt;$E127,0,($G$4-$E127)*H128))</f>
        <v>0</v>
      </c>
      <c r="I226" s="298"/>
      <c r="J226" s="298"/>
      <c r="K226" s="299">
        <f>IF($J$4&gt;$E128,($E128-$E127)*K128,IF($J$4&lt;$E127,0,($J$4-$E127)*K128))</f>
        <v>0</v>
      </c>
      <c r="L226" s="298"/>
      <c r="M226" s="298"/>
      <c r="N226" s="299">
        <f>IF($M$4&gt;$E128,($E128-$E127)*N128,IF($M$4&lt;$E127,0,($M$4-$E127)*N128))</f>
        <v>0</v>
      </c>
      <c r="O226" s="298"/>
      <c r="P226" s="298"/>
      <c r="Q226" s="299">
        <f>IF($P$4&gt;$E128,($E128-$E127)*Q128,IF($P$4&lt;$E127,0,($P$4-$E127)*Q128))</f>
        <v>0</v>
      </c>
      <c r="R226" s="298"/>
      <c r="S226" s="298"/>
      <c r="T226" s="299">
        <f>IF($S$4&gt;$E128,($E128-$E127)*T128,IF($S$4&lt;$E127,0,($S$4-$E127)*T128))</f>
        <v>0</v>
      </c>
      <c r="U226" s="300"/>
      <c r="V226" s="301"/>
      <c r="W226" s="299">
        <f>IF($V$4&gt;$E128,($E128-$E127)*W128,IF($V$4&lt;$E127,0,($V$4-$E127)*W128))</f>
        <v>0</v>
      </c>
      <c r="X226" s="301"/>
      <c r="Y226" s="301"/>
      <c r="Z226" s="302">
        <f>IF($Y$4&gt;$E128,($E128-$E127)*Z128,IF($Y$4&lt;$E127,0,($Y$4-$E127)*Z128))</f>
        <v>0</v>
      </c>
    </row>
    <row r="227" spans="8:26" hidden="1" x14ac:dyDescent="0.3">
      <c r="H227" s="297">
        <f>IF($G$4&gt;$E129,($E129-$E128)*H129,IF($G$4&lt;$E128,0,($G$4-$E128)*H129))</f>
        <v>0</v>
      </c>
      <c r="I227" s="298"/>
      <c r="J227" s="298"/>
      <c r="K227" s="299">
        <f>IF($J$4&gt;$E129,($E129-$E128)*K129,IF($J$4&lt;$E128,0,($J$4-$E128)*K129))</f>
        <v>0</v>
      </c>
      <c r="L227" s="298"/>
      <c r="M227" s="298"/>
      <c r="N227" s="299">
        <f>IF($M$4&gt;$E129,($E129-$E128)*N129,IF($M$4&lt;$E128,0,($M$4-$E128)*N129))</f>
        <v>0</v>
      </c>
      <c r="O227" s="298"/>
      <c r="P227" s="298"/>
      <c r="Q227" s="299">
        <f>IF($P$4&gt;$E129,($E129-$E128)*Q129,IF($P$4&lt;$E128,0,($P$4-$E128)*Q129))</f>
        <v>0</v>
      </c>
      <c r="R227" s="298"/>
      <c r="S227" s="298"/>
      <c r="T227" s="299">
        <f>IF($S$4&gt;$E129,($E129-$E128)*T129,IF($S$4&lt;$E128,0,($S$4-$E128)*T129))</f>
        <v>0</v>
      </c>
      <c r="U227" s="300"/>
      <c r="V227" s="301"/>
      <c r="W227" s="299">
        <f>IF($V$4&gt;$E129,($E129-$E128)*W129,IF($V$4&lt;$E128,0,($V$4-$E128)*W129))</f>
        <v>0</v>
      </c>
      <c r="X227" s="301"/>
      <c r="Y227" s="301"/>
      <c r="Z227" s="302">
        <f>IF($Y$4&gt;$E129,($E129-$E128)*Z129,IF($Y$4&lt;$E128,0,($Y$4-$E128)*Z129))</f>
        <v>0</v>
      </c>
    </row>
    <row r="228" spans="8:26" hidden="1" x14ac:dyDescent="0.3">
      <c r="H228" s="303">
        <f>IF($G$4&gt;$E129,($G$4-$E129)*H130,0)</f>
        <v>0</v>
      </c>
      <c r="I228" s="304"/>
      <c r="J228" s="304"/>
      <c r="K228" s="305">
        <f>IF($J$4&gt;$E129,($J$4-$E129)*K130,0)</f>
        <v>0</v>
      </c>
      <c r="L228" s="304"/>
      <c r="M228" s="304"/>
      <c r="N228" s="305">
        <f>IF($M$4&gt;$E129,($M$4-$E129)*N130,0)</f>
        <v>0</v>
      </c>
      <c r="O228" s="304"/>
      <c r="P228" s="304"/>
      <c r="Q228" s="305">
        <f>IF($P$4&gt;$E129,($P$4-$E129)*Q130,0)</f>
        <v>0</v>
      </c>
      <c r="R228" s="304"/>
      <c r="S228" s="304"/>
      <c r="T228" s="305">
        <f>IF($S$4&gt;$E129,($S$4-$E129)*T130,0)</f>
        <v>0</v>
      </c>
      <c r="U228" s="306"/>
      <c r="V228" s="307"/>
      <c r="W228" s="305">
        <f>IF($V$4&gt;$E129,($V$4-$E129)*W130,0)</f>
        <v>0</v>
      </c>
      <c r="X228" s="307"/>
      <c r="Y228" s="307"/>
      <c r="Z228" s="308">
        <f>IF($Y$4&gt;$E129,($Y$4-$E129)*Z130,0)</f>
        <v>0</v>
      </c>
    </row>
    <row r="229" spans="8:26" hidden="1" x14ac:dyDescent="0.3">
      <c r="H229" s="262" t="s">
        <v>731</v>
      </c>
      <c r="K229" s="182"/>
      <c r="L229" s="182"/>
      <c r="M229" s="182"/>
      <c r="Q229" s="182"/>
      <c r="R229" s="182"/>
      <c r="S229" s="182"/>
      <c r="Z229" s="182"/>
    </row>
    <row r="230" spans="8:26" hidden="1" x14ac:dyDescent="0.3">
      <c r="H230" s="291">
        <f>IF($G$4&gt;$E134,$E134*H134,$G$4*H134)</f>
        <v>0</v>
      </c>
      <c r="I230" s="292"/>
      <c r="J230" s="292"/>
      <c r="K230" s="293">
        <f>IF($J$4&gt;$E134,$E134*K134,$J$4*K134)</f>
        <v>25920</v>
      </c>
      <c r="L230" s="292"/>
      <c r="M230" s="292"/>
      <c r="N230" s="293">
        <f>IF($M$4&gt;$E134,$E134*N134,$M$4*N134)</f>
        <v>30000</v>
      </c>
      <c r="O230" s="292"/>
      <c r="P230" s="292"/>
      <c r="Q230" s="293">
        <f>IF($P$4&gt;$E134,$E134*Q134,$P$4*Q134)</f>
        <v>0</v>
      </c>
      <c r="R230" s="292"/>
      <c r="S230" s="292"/>
      <c r="T230" s="293">
        <f>IF($S$4&gt;$E134,$E134*T134,$S$4*T134)</f>
        <v>0</v>
      </c>
      <c r="U230" s="293"/>
      <c r="V230" s="292"/>
      <c r="W230" s="293">
        <f>IF($V$4&gt;$E134,$E134*W134,$V$4*W134)</f>
        <v>8640</v>
      </c>
      <c r="X230" s="292"/>
      <c r="Y230" s="292"/>
      <c r="Z230" s="296">
        <f>IF($Y$4&gt;$E134,$E134*Z134,$Y$4*Z134)</f>
        <v>3240</v>
      </c>
    </row>
    <row r="231" spans="8:26" hidden="1" x14ac:dyDescent="0.3">
      <c r="H231" s="303">
        <f>IF($G$4&gt;$E134,($G$4-$E134)*H135,0)</f>
        <v>0</v>
      </c>
      <c r="I231" s="304"/>
      <c r="J231" s="304"/>
      <c r="K231" s="305">
        <f>IF($J$4&gt;$E134,($J$4-$E134)*K135,0)</f>
        <v>0</v>
      </c>
      <c r="L231" s="304"/>
      <c r="M231" s="304"/>
      <c r="N231" s="305">
        <f>IF($M$4&gt;$E134,($M$4-$E134)*N135,0)</f>
        <v>1200</v>
      </c>
      <c r="O231" s="304"/>
      <c r="P231" s="304"/>
      <c r="Q231" s="305">
        <f>IF($P$4&gt;$E134,($P$4-$E134)*Q135,0)</f>
        <v>0</v>
      </c>
      <c r="R231" s="304"/>
      <c r="S231" s="304"/>
      <c r="T231" s="305">
        <f>IF($S$4&gt;$E134,($S$4-$E134)*T135,0)</f>
        <v>0</v>
      </c>
      <c r="U231" s="305"/>
      <c r="V231" s="304"/>
      <c r="W231" s="305">
        <f>IF($V$4&gt;$E134,($V$4-$E134)*W135,0)</f>
        <v>0</v>
      </c>
      <c r="X231" s="304"/>
      <c r="Y231" s="304"/>
      <c r="Z231" s="308">
        <f>IF($Y$4&gt;$E134,($Y$4-$E134)*Z135,0)</f>
        <v>0</v>
      </c>
    </row>
    <row r="232" spans="8:26" hidden="1" x14ac:dyDescent="0.3">
      <c r="H232" s="262" t="s">
        <v>730</v>
      </c>
    </row>
    <row r="233" spans="8:26" hidden="1" x14ac:dyDescent="0.3">
      <c r="H233" s="291">
        <f>IF($G$4&gt;$E136,$E136*H136,$G$4*H136)</f>
        <v>0</v>
      </c>
      <c r="I233" s="292"/>
      <c r="J233" s="292"/>
      <c r="K233" s="293">
        <f>IF($J$4&gt;$E136,$E136*K136,$J$4*K136)</f>
        <v>0</v>
      </c>
      <c r="L233" s="292"/>
      <c r="M233" s="292"/>
      <c r="N233" s="293">
        <f>IF($M$4&gt;$E136,$E136*N136,$M$4*N136)</f>
        <v>0</v>
      </c>
      <c r="O233" s="292"/>
      <c r="P233" s="292"/>
      <c r="Q233" s="293">
        <f>IF($P$4&gt;$E136,$E136*Q136,$P$4*Q136)</f>
        <v>0</v>
      </c>
      <c r="R233" s="292"/>
      <c r="S233" s="292"/>
      <c r="T233" s="293">
        <f>IF($S$4&gt;$E136,$E136*T136,$S$4*T136)</f>
        <v>0</v>
      </c>
      <c r="U233" s="293"/>
      <c r="V233" s="292"/>
      <c r="W233" s="293">
        <f>IF($V$4&gt;$E136,$E136*W136,$V$4*W136)</f>
        <v>0</v>
      </c>
      <c r="X233" s="292"/>
      <c r="Y233" s="292"/>
      <c r="Z233" s="296">
        <f>IF($Y$4&gt;$E136,$E136*Z136,$Y$4*Z136)</f>
        <v>0</v>
      </c>
    </row>
    <row r="234" spans="8:26" hidden="1" x14ac:dyDescent="0.3">
      <c r="H234" s="303">
        <f>IF($G$4&gt;$E136,($G$4-$E136)*H137,0)</f>
        <v>0</v>
      </c>
      <c r="I234" s="304"/>
      <c r="J234" s="304"/>
      <c r="K234" s="305">
        <f>IF($J$4&gt;$E136,($J$4-$E136)*K137,0)</f>
        <v>0</v>
      </c>
      <c r="L234" s="304"/>
      <c r="M234" s="304"/>
      <c r="N234" s="305">
        <f>IF($M$4&gt;$E136,($M$4-$E136)*N137,0)</f>
        <v>0</v>
      </c>
      <c r="O234" s="304"/>
      <c r="P234" s="304"/>
      <c r="Q234" s="305">
        <f>IF($P$4&gt;$E136,($P$4-$E136)*Q137,0)</f>
        <v>0</v>
      </c>
      <c r="R234" s="304"/>
      <c r="S234" s="304"/>
      <c r="T234" s="305">
        <f>IF($S$4&gt;$E136,($S$4-$E136)*T137,0)</f>
        <v>0</v>
      </c>
      <c r="U234" s="305"/>
      <c r="V234" s="304"/>
      <c r="W234" s="305">
        <f>IF($V$4&gt;$E136,($V$4-$E136)*W137,0)</f>
        <v>0</v>
      </c>
      <c r="X234" s="304"/>
      <c r="Y234" s="304"/>
      <c r="Z234" s="308">
        <f>IF($Y$4&gt;$E136,($Y$4-$E136)*Z137,0)</f>
        <v>0</v>
      </c>
    </row>
  </sheetData>
  <sheetProtection password="9524" sheet="1" objects="1" scenarios="1" selectLockedCells="1"/>
  <mergeCells count="372">
    <mergeCell ref="B2:AA2"/>
    <mergeCell ref="B3:F3"/>
    <mergeCell ref="G3:I3"/>
    <mergeCell ref="J3:L3"/>
    <mergeCell ref="M3:O3"/>
    <mergeCell ref="P3:R3"/>
    <mergeCell ref="S3:U3"/>
    <mergeCell ref="V3:X3"/>
    <mergeCell ref="Y3:AA3"/>
    <mergeCell ref="V4:X4"/>
    <mergeCell ref="Y4:AA4"/>
    <mergeCell ref="B5:F5"/>
    <mergeCell ref="G5:I5"/>
    <mergeCell ref="J5:L5"/>
    <mergeCell ref="M5:O5"/>
    <mergeCell ref="P5:R5"/>
    <mergeCell ref="S5:U5"/>
    <mergeCell ref="V5:X5"/>
    <mergeCell ref="Y5:AA5"/>
    <mergeCell ref="B4:F4"/>
    <mergeCell ref="G4:I4"/>
    <mergeCell ref="J4:L4"/>
    <mergeCell ref="M4:O4"/>
    <mergeCell ref="P4:R4"/>
    <mergeCell ref="S4:U4"/>
    <mergeCell ref="V6:X6"/>
    <mergeCell ref="Y6:AA6"/>
    <mergeCell ref="B7:F7"/>
    <mergeCell ref="G7:I7"/>
    <mergeCell ref="J7:L7"/>
    <mergeCell ref="M7:O7"/>
    <mergeCell ref="P7:R7"/>
    <mergeCell ref="S7:U7"/>
    <mergeCell ref="V7:X7"/>
    <mergeCell ref="Y7:AA7"/>
    <mergeCell ref="B6:F6"/>
    <mergeCell ref="G6:I6"/>
    <mergeCell ref="J6:L6"/>
    <mergeCell ref="M6:O6"/>
    <mergeCell ref="P6:R6"/>
    <mergeCell ref="S6:U6"/>
    <mergeCell ref="C15:E15"/>
    <mergeCell ref="C16:E16"/>
    <mergeCell ref="C17:E17"/>
    <mergeCell ref="C18:AA18"/>
    <mergeCell ref="C19:E19"/>
    <mergeCell ref="C20:E20"/>
    <mergeCell ref="C9:AA9"/>
    <mergeCell ref="C10:AA10"/>
    <mergeCell ref="C11:E11"/>
    <mergeCell ref="C12:E12"/>
    <mergeCell ref="C13:E13"/>
    <mergeCell ref="C14:AA14"/>
    <mergeCell ref="C21:E21"/>
    <mergeCell ref="C22:AA22"/>
    <mergeCell ref="C23:E23"/>
    <mergeCell ref="G23:I23"/>
    <mergeCell ref="J23:L23"/>
    <mergeCell ref="M23:O23"/>
    <mergeCell ref="P23:R23"/>
    <mergeCell ref="S23:U23"/>
    <mergeCell ref="V23:X23"/>
    <mergeCell ref="Y23:AA23"/>
    <mergeCell ref="S25:U25"/>
    <mergeCell ref="V25:X25"/>
    <mergeCell ref="Y25:AA25"/>
    <mergeCell ref="B26:F26"/>
    <mergeCell ref="G26:AA26"/>
    <mergeCell ref="C28:AA28"/>
    <mergeCell ref="B24:D24"/>
    <mergeCell ref="B25:D25"/>
    <mergeCell ref="G25:I25"/>
    <mergeCell ref="J25:L25"/>
    <mergeCell ref="M25:O25"/>
    <mergeCell ref="P25:R25"/>
    <mergeCell ref="C35:E35"/>
    <mergeCell ref="C36:E36"/>
    <mergeCell ref="C37:E37"/>
    <mergeCell ref="C38:E38"/>
    <mergeCell ref="B39:B44"/>
    <mergeCell ref="C39:C44"/>
    <mergeCell ref="C29:E29"/>
    <mergeCell ref="C30:E30"/>
    <mergeCell ref="C31:E31"/>
    <mergeCell ref="C32:E32"/>
    <mergeCell ref="C33:E33"/>
    <mergeCell ref="C34:E34"/>
    <mergeCell ref="C49:E49"/>
    <mergeCell ref="B50:B52"/>
    <mergeCell ref="C50:C52"/>
    <mergeCell ref="F50:F52"/>
    <mergeCell ref="G50:G52"/>
    <mergeCell ref="J50:J52"/>
    <mergeCell ref="V39:V44"/>
    <mergeCell ref="Y39:Y44"/>
    <mergeCell ref="C45:E45"/>
    <mergeCell ref="C46:E46"/>
    <mergeCell ref="C47:E47"/>
    <mergeCell ref="C48:E48"/>
    <mergeCell ref="F39:F44"/>
    <mergeCell ref="G39:G44"/>
    <mergeCell ref="J39:J44"/>
    <mergeCell ref="M39:M44"/>
    <mergeCell ref="P39:P44"/>
    <mergeCell ref="S39:S44"/>
    <mergeCell ref="V53:V55"/>
    <mergeCell ref="Y53:Y55"/>
    <mergeCell ref="C56:E56"/>
    <mergeCell ref="M50:M52"/>
    <mergeCell ref="P50:P52"/>
    <mergeCell ref="S50:S52"/>
    <mergeCell ref="V50:V52"/>
    <mergeCell ref="Y50:Y52"/>
    <mergeCell ref="B53:B55"/>
    <mergeCell ref="C53:C55"/>
    <mergeCell ref="F53:F55"/>
    <mergeCell ref="G53:G55"/>
    <mergeCell ref="J53:J55"/>
    <mergeCell ref="C57:E57"/>
    <mergeCell ref="B58:D58"/>
    <mergeCell ref="B59:D59"/>
    <mergeCell ref="G59:I59"/>
    <mergeCell ref="J59:L59"/>
    <mergeCell ref="M59:O59"/>
    <mergeCell ref="M53:M55"/>
    <mergeCell ref="P53:P55"/>
    <mergeCell ref="S53:S55"/>
    <mergeCell ref="C62:AA62"/>
    <mergeCell ref="C63:E63"/>
    <mergeCell ref="C64:E64"/>
    <mergeCell ref="C65:E65"/>
    <mergeCell ref="C66:E66"/>
    <mergeCell ref="C67:E67"/>
    <mergeCell ref="P59:R59"/>
    <mergeCell ref="S59:U59"/>
    <mergeCell ref="V59:X59"/>
    <mergeCell ref="Y59:AA59"/>
    <mergeCell ref="B60:F60"/>
    <mergeCell ref="G60:AA60"/>
    <mergeCell ref="C74:E74"/>
    <mergeCell ref="B75:B80"/>
    <mergeCell ref="C75:C80"/>
    <mergeCell ref="F75:F80"/>
    <mergeCell ref="G75:G80"/>
    <mergeCell ref="J75:J80"/>
    <mergeCell ref="C68:E68"/>
    <mergeCell ref="C69:E69"/>
    <mergeCell ref="C70:E70"/>
    <mergeCell ref="C71:E71"/>
    <mergeCell ref="C72:E72"/>
    <mergeCell ref="C73:E73"/>
    <mergeCell ref="M75:M80"/>
    <mergeCell ref="P75:P80"/>
    <mergeCell ref="S75:S80"/>
    <mergeCell ref="V75:V80"/>
    <mergeCell ref="Y75:Y80"/>
    <mergeCell ref="C81:E81"/>
    <mergeCell ref="G81:I81"/>
    <mergeCell ref="J81:L81"/>
    <mergeCell ref="S81:U81"/>
    <mergeCell ref="V81:X81"/>
    <mergeCell ref="S83:U83"/>
    <mergeCell ref="V83:X83"/>
    <mergeCell ref="Y83:AA83"/>
    <mergeCell ref="Y81:AA81"/>
    <mergeCell ref="C82:E82"/>
    <mergeCell ref="G82:I82"/>
    <mergeCell ref="J82:L82"/>
    <mergeCell ref="S82:U82"/>
    <mergeCell ref="V82:X82"/>
    <mergeCell ref="Y82:AA82"/>
    <mergeCell ref="C84:E84"/>
    <mergeCell ref="C85:E85"/>
    <mergeCell ref="C86:E86"/>
    <mergeCell ref="C87:E87"/>
    <mergeCell ref="C88:E88"/>
    <mergeCell ref="C89:E89"/>
    <mergeCell ref="C83:E83"/>
    <mergeCell ref="G83:I83"/>
    <mergeCell ref="J83:L83"/>
    <mergeCell ref="B94:B96"/>
    <mergeCell ref="C94:C96"/>
    <mergeCell ref="F94:F96"/>
    <mergeCell ref="G94:G96"/>
    <mergeCell ref="J94:J96"/>
    <mergeCell ref="C90:E90"/>
    <mergeCell ref="B91:B93"/>
    <mergeCell ref="C91:C93"/>
    <mergeCell ref="F91:F93"/>
    <mergeCell ref="G91:G93"/>
    <mergeCell ref="J91:J93"/>
    <mergeCell ref="M94:M96"/>
    <mergeCell ref="P94:P96"/>
    <mergeCell ref="S94:S96"/>
    <mergeCell ref="V94:V96"/>
    <mergeCell ref="Y94:Y96"/>
    <mergeCell ref="C97:E97"/>
    <mergeCell ref="M91:M93"/>
    <mergeCell ref="P91:P93"/>
    <mergeCell ref="S91:S93"/>
    <mergeCell ref="V91:V93"/>
    <mergeCell ref="Y91:Y93"/>
    <mergeCell ref="P100:R100"/>
    <mergeCell ref="S100:U100"/>
    <mergeCell ref="V100:X100"/>
    <mergeCell ref="Y100:AA100"/>
    <mergeCell ref="B101:F101"/>
    <mergeCell ref="G101:AA101"/>
    <mergeCell ref="C98:E98"/>
    <mergeCell ref="B99:D99"/>
    <mergeCell ref="B100:D100"/>
    <mergeCell ref="G100:I100"/>
    <mergeCell ref="J100:L100"/>
    <mergeCell ref="M100:O100"/>
    <mergeCell ref="C109:E109"/>
    <mergeCell ref="C110:E110"/>
    <mergeCell ref="C111:E111"/>
    <mergeCell ref="C112:E112"/>
    <mergeCell ref="C113:E113"/>
    <mergeCell ref="C114:E114"/>
    <mergeCell ref="C103:AA103"/>
    <mergeCell ref="C104:E104"/>
    <mergeCell ref="C105:E105"/>
    <mergeCell ref="C106:E106"/>
    <mergeCell ref="C107:E107"/>
    <mergeCell ref="C108:E108"/>
    <mergeCell ref="Y116:AA116"/>
    <mergeCell ref="B117:F117"/>
    <mergeCell ref="G117:AA117"/>
    <mergeCell ref="C119:AA119"/>
    <mergeCell ref="B115:D115"/>
    <mergeCell ref="B116:D116"/>
    <mergeCell ref="G116:I116"/>
    <mergeCell ref="J116:L116"/>
    <mergeCell ref="M116:O116"/>
    <mergeCell ref="P116:R116"/>
    <mergeCell ref="C120:E120"/>
    <mergeCell ref="C121:E121"/>
    <mergeCell ref="C122:E122"/>
    <mergeCell ref="C123:E123"/>
    <mergeCell ref="C124:E124"/>
    <mergeCell ref="B125:B130"/>
    <mergeCell ref="C125:C128"/>
    <mergeCell ref="S116:U116"/>
    <mergeCell ref="V116:X116"/>
    <mergeCell ref="B136:B137"/>
    <mergeCell ref="C136:C137"/>
    <mergeCell ref="F136:F137"/>
    <mergeCell ref="G136:G137"/>
    <mergeCell ref="J136:J137"/>
    <mergeCell ref="V125:V130"/>
    <mergeCell ref="Y125:Y130"/>
    <mergeCell ref="C131:D131"/>
    <mergeCell ref="C132:E132"/>
    <mergeCell ref="C133:E133"/>
    <mergeCell ref="B134:B135"/>
    <mergeCell ref="C134:C135"/>
    <mergeCell ref="F134:F135"/>
    <mergeCell ref="G134:G135"/>
    <mergeCell ref="J134:J135"/>
    <mergeCell ref="F125:F130"/>
    <mergeCell ref="G125:G130"/>
    <mergeCell ref="J125:J130"/>
    <mergeCell ref="M125:M130"/>
    <mergeCell ref="P125:P130"/>
    <mergeCell ref="S125:S130"/>
    <mergeCell ref="M136:M137"/>
    <mergeCell ref="P136:P137"/>
    <mergeCell ref="S136:S137"/>
    <mergeCell ref="V136:V137"/>
    <mergeCell ref="Y136:Y137"/>
    <mergeCell ref="C138:E138"/>
    <mergeCell ref="M134:M135"/>
    <mergeCell ref="P134:P135"/>
    <mergeCell ref="S134:S135"/>
    <mergeCell ref="V134:V135"/>
    <mergeCell ref="Y134:Y135"/>
    <mergeCell ref="M142:O142"/>
    <mergeCell ref="P142:R142"/>
    <mergeCell ref="S142:U142"/>
    <mergeCell ref="V142:X142"/>
    <mergeCell ref="Y142:AA142"/>
    <mergeCell ref="B143:F143"/>
    <mergeCell ref="G143:AA143"/>
    <mergeCell ref="C139:E139"/>
    <mergeCell ref="C140:E140"/>
    <mergeCell ref="B141:D141"/>
    <mergeCell ref="B142:D142"/>
    <mergeCell ref="G142:I142"/>
    <mergeCell ref="J142:L142"/>
    <mergeCell ref="C149:E149"/>
    <mergeCell ref="G149:I149"/>
    <mergeCell ref="J149:L149"/>
    <mergeCell ref="M149:O149"/>
    <mergeCell ref="P149:R149"/>
    <mergeCell ref="C150:E150"/>
    <mergeCell ref="C145:AA145"/>
    <mergeCell ref="C146:E146"/>
    <mergeCell ref="C147:E147"/>
    <mergeCell ref="C148:E148"/>
    <mergeCell ref="G148:I148"/>
    <mergeCell ref="J148:L148"/>
    <mergeCell ref="S148:U148"/>
    <mergeCell ref="V148:X148"/>
    <mergeCell ref="Y148:AA148"/>
    <mergeCell ref="S154:U154"/>
    <mergeCell ref="V154:X154"/>
    <mergeCell ref="Y154:AA154"/>
    <mergeCell ref="B155:F155"/>
    <mergeCell ref="G155:AA155"/>
    <mergeCell ref="C157:AA157"/>
    <mergeCell ref="B153:D153"/>
    <mergeCell ref="B154:D154"/>
    <mergeCell ref="G154:I154"/>
    <mergeCell ref="J154:L154"/>
    <mergeCell ref="M154:O154"/>
    <mergeCell ref="P154:R154"/>
    <mergeCell ref="B160:D160"/>
    <mergeCell ref="B161:D161"/>
    <mergeCell ref="G161:I161"/>
    <mergeCell ref="J161:L161"/>
    <mergeCell ref="M161:O161"/>
    <mergeCell ref="P161:R161"/>
    <mergeCell ref="V158:X158"/>
    <mergeCell ref="Y158:AA158"/>
    <mergeCell ref="C159:E159"/>
    <mergeCell ref="G159:I159"/>
    <mergeCell ref="J159:L159"/>
    <mergeCell ref="M159:O159"/>
    <mergeCell ref="P159:R159"/>
    <mergeCell ref="S159:U159"/>
    <mergeCell ref="V159:X159"/>
    <mergeCell ref="Y159:AA159"/>
    <mergeCell ref="C158:E158"/>
    <mergeCell ref="G158:I158"/>
    <mergeCell ref="J158:L158"/>
    <mergeCell ref="M158:O158"/>
    <mergeCell ref="P158:R158"/>
    <mergeCell ref="S158:U158"/>
    <mergeCell ref="B167:F167"/>
    <mergeCell ref="G167:AA167"/>
    <mergeCell ref="S161:U161"/>
    <mergeCell ref="V161:X161"/>
    <mergeCell ref="Y161:AA161"/>
    <mergeCell ref="B162:F162"/>
    <mergeCell ref="G162:AA162"/>
    <mergeCell ref="B164:F164"/>
    <mergeCell ref="G164:AA164"/>
    <mergeCell ref="B177:D177"/>
    <mergeCell ref="E177:F177"/>
    <mergeCell ref="G177:AA177"/>
    <mergeCell ref="B179:F179"/>
    <mergeCell ref="G179:AA179"/>
    <mergeCell ref="C151:AA151"/>
    <mergeCell ref="C152:D152"/>
    <mergeCell ref="B171:F171"/>
    <mergeCell ref="G171:AA171"/>
    <mergeCell ref="B173:F173"/>
    <mergeCell ref="G173:AA173"/>
    <mergeCell ref="B175:D175"/>
    <mergeCell ref="E175:F175"/>
    <mergeCell ref="G175:AA175"/>
    <mergeCell ref="B168:F168"/>
    <mergeCell ref="G168:AA168"/>
    <mergeCell ref="B169:F169"/>
    <mergeCell ref="G169:AA169"/>
    <mergeCell ref="B170:F170"/>
    <mergeCell ref="G170:AA170"/>
    <mergeCell ref="B165:F165"/>
    <mergeCell ref="G165:AA165"/>
    <mergeCell ref="B166:F166"/>
    <mergeCell ref="G166:AA166"/>
  </mergeCells>
  <conditionalFormatting sqref="F29">
    <cfRule type="containsText" dxfId="1912" priority="645" stopIfTrue="1" operator="containsText" text="X">
      <formula>NOT(ISERROR(SEARCH("X",F29)))</formula>
    </cfRule>
  </conditionalFormatting>
  <conditionalFormatting sqref="F30">
    <cfRule type="containsText" dxfId="1911" priority="644" stopIfTrue="1" operator="containsText" text="X">
      <formula>NOT(ISERROR(SEARCH("X",F30)))</formula>
    </cfRule>
  </conditionalFormatting>
  <conditionalFormatting sqref="F31:F39 F53 F56">
    <cfRule type="containsText" dxfId="1910" priority="643" stopIfTrue="1" operator="containsText" text="X">
      <formula>NOT(ISERROR(SEARCH("X",F31)))</formula>
    </cfRule>
  </conditionalFormatting>
  <conditionalFormatting sqref="F57">
    <cfRule type="containsText" dxfId="1909" priority="642" stopIfTrue="1" operator="containsText" text="X">
      <formula>NOT(ISERROR(SEARCH("X",F57)))</formula>
    </cfRule>
  </conditionalFormatting>
  <conditionalFormatting sqref="F63">
    <cfRule type="containsText" dxfId="1908" priority="641" stopIfTrue="1" operator="containsText" text="X">
      <formula>NOT(ISERROR(SEARCH("X",F63)))</formula>
    </cfRule>
  </conditionalFormatting>
  <conditionalFormatting sqref="F64">
    <cfRule type="containsText" dxfId="1907" priority="640" stopIfTrue="1" operator="containsText" text="X">
      <formula>NOT(ISERROR(SEARCH("X",F64)))</formula>
    </cfRule>
  </conditionalFormatting>
  <conditionalFormatting sqref="F65:F72">
    <cfRule type="containsText" dxfId="1906" priority="639" stopIfTrue="1" operator="containsText" text="X">
      <formula>NOT(ISERROR(SEARCH("X",F65)))</formula>
    </cfRule>
  </conditionalFormatting>
  <conditionalFormatting sqref="F73:F75 F89 F97:F98">
    <cfRule type="containsText" dxfId="1905" priority="638" stopIfTrue="1" operator="containsText" text="X">
      <formula>NOT(ISERROR(SEARCH("X",F73)))</formula>
    </cfRule>
  </conditionalFormatting>
  <conditionalFormatting sqref="F90">
    <cfRule type="containsText" dxfId="1904" priority="637" stopIfTrue="1" operator="containsText" text="X">
      <formula>NOT(ISERROR(SEARCH("X",F90)))</formula>
    </cfRule>
  </conditionalFormatting>
  <conditionalFormatting sqref="F104">
    <cfRule type="containsText" dxfId="1903" priority="636" stopIfTrue="1" operator="containsText" text="X">
      <formula>NOT(ISERROR(SEARCH("X",F104)))</formula>
    </cfRule>
  </conditionalFormatting>
  <conditionalFormatting sqref="F105">
    <cfRule type="containsText" dxfId="1902" priority="635" stopIfTrue="1" operator="containsText" text="X">
      <formula>NOT(ISERROR(SEARCH("X",F105)))</formula>
    </cfRule>
  </conditionalFormatting>
  <conditionalFormatting sqref="F106:F114">
    <cfRule type="containsText" dxfId="1901" priority="634" stopIfTrue="1" operator="containsText" text="X">
      <formula>NOT(ISERROR(SEARCH("X",F106)))</formula>
    </cfRule>
  </conditionalFormatting>
  <conditionalFormatting sqref="F120:F121">
    <cfRule type="containsText" dxfId="1900" priority="633" stopIfTrue="1" operator="containsText" text="X">
      <formula>NOT(ISERROR(SEARCH("X",F120)))</formula>
    </cfRule>
  </conditionalFormatting>
  <conditionalFormatting sqref="F146">
    <cfRule type="containsText" dxfId="1899" priority="632" stopIfTrue="1" operator="containsText" text="X">
      <formula>NOT(ISERROR(SEARCH("X",F146)))</formula>
    </cfRule>
  </conditionalFormatting>
  <conditionalFormatting sqref="G17">
    <cfRule type="cellIs" dxfId="1898" priority="622" operator="equal">
      <formula>"X"</formula>
    </cfRule>
  </conditionalFormatting>
  <conditionalFormatting sqref="F23">
    <cfRule type="containsText" dxfId="1897" priority="631" stopIfTrue="1" operator="containsText" text="X">
      <formula>NOT(ISERROR(SEARCH("X",F23)))</formula>
    </cfRule>
  </conditionalFormatting>
  <conditionalFormatting sqref="G11">
    <cfRule type="cellIs" dxfId="1896" priority="630" operator="equal">
      <formula>"X"</formula>
    </cfRule>
  </conditionalFormatting>
  <conditionalFormatting sqref="I104:I114 U104:U114 I120:I140 U120:U140 I146:I147 U146:U147 I150 U149:U150 X104:X114 X120:X140 X146:X147 X149:X150 X29:X57 X63:X80 X84:X98 O104:O114 O120:O140 O146:O148 O150 O29:O57 O63:O98 AA120:AA140 AA146:AA147 AA149:AA150 AA29:AA57 AA63:AA80 AA84:AA98 R120:R140 R146:R148 R150 R29:R57 R63:R98 L104:L114 L120:L140 L146:L147 I29:I57 U29:U57 I63:I80 U63:U80 I84:I98 U84:U98 AA104:AA114 R104:R114 L29:L57 L63:L80 L84:L98 O11:O13 AA11:AA13 R11:R13 I11:I13 U11:U13 L11:L13 O15:O17 AA15:AA17 R15:R17 I15:I17 U15:U17 L15:L17 O19:O21 AA19:AA21 R19:R21 I19:I21 U19:U21 L19:L21 X11:X13 X15:X17 X19:X21">
    <cfRule type="expression" dxfId="1895" priority="627">
      <formula>AND($F11="X",G$4&lt;&gt;0)</formula>
    </cfRule>
    <cfRule type="expression" dxfId="1894" priority="628">
      <formula>AND(H11&lt;&gt;0,G$4&lt;&gt;0)</formula>
    </cfRule>
    <cfRule type="expression" dxfId="1893" priority="629">
      <formula>OR(H11=0,G$4=0)</formula>
    </cfRule>
  </conditionalFormatting>
  <conditionalFormatting sqref="G12">
    <cfRule type="cellIs" dxfId="1892" priority="626" operator="equal">
      <formula>"X"</formula>
    </cfRule>
  </conditionalFormatting>
  <conditionalFormatting sqref="G13">
    <cfRule type="cellIs" dxfId="1891" priority="625" operator="equal">
      <formula>"X"</formula>
    </cfRule>
  </conditionalFormatting>
  <conditionalFormatting sqref="G15">
    <cfRule type="cellIs" dxfId="1890" priority="624" operator="equal">
      <formula>"X"</formula>
    </cfRule>
  </conditionalFormatting>
  <conditionalFormatting sqref="G16">
    <cfRule type="cellIs" dxfId="1889" priority="623" operator="equal">
      <formula>"X"</formula>
    </cfRule>
  </conditionalFormatting>
  <conditionalFormatting sqref="F45:F50">
    <cfRule type="containsText" dxfId="1888" priority="621" stopIfTrue="1" operator="containsText" text="X">
      <formula>NOT(ISERROR(SEARCH("X",F45)))</formula>
    </cfRule>
  </conditionalFormatting>
  <conditionalFormatting sqref="V45">
    <cfRule type="cellIs" dxfId="1887" priority="573" operator="equal">
      <formula>"X"</formula>
    </cfRule>
  </conditionalFormatting>
  <conditionalFormatting sqref="G53">
    <cfRule type="cellIs" dxfId="1886" priority="553" operator="equal">
      <formula>"X"</formula>
    </cfRule>
  </conditionalFormatting>
  <conditionalFormatting sqref="M38">
    <cfRule type="cellIs" dxfId="1885" priority="583" operator="equal">
      <formula>"X"</formula>
    </cfRule>
  </conditionalFormatting>
  <conditionalFormatting sqref="G56">
    <cfRule type="cellIs" dxfId="1884" priority="549" operator="equal">
      <formula>"X"</formula>
    </cfRule>
  </conditionalFormatting>
  <conditionalFormatting sqref="M56">
    <cfRule type="cellIs" dxfId="1883" priority="548" operator="equal">
      <formula>"X"</formula>
    </cfRule>
  </conditionalFormatting>
  <conditionalFormatting sqref="S56">
    <cfRule type="cellIs" dxfId="1882" priority="547" operator="equal">
      <formula>"X"</formula>
    </cfRule>
  </conditionalFormatting>
  <conditionalFormatting sqref="S35">
    <cfRule type="cellIs" dxfId="1881" priority="594" operator="equal">
      <formula>"X"</formula>
    </cfRule>
  </conditionalFormatting>
  <conditionalFormatting sqref="G35">
    <cfRule type="cellIs" dxfId="1880" priority="596" operator="equal">
      <formula>"X"</formula>
    </cfRule>
  </conditionalFormatting>
  <conditionalFormatting sqref="M35">
    <cfRule type="cellIs" dxfId="1879" priority="595" operator="equal">
      <formula>"X"</formula>
    </cfRule>
  </conditionalFormatting>
  <conditionalFormatting sqref="G29">
    <cfRule type="cellIs" dxfId="1878" priority="620" operator="equal">
      <formula>"X"</formula>
    </cfRule>
  </conditionalFormatting>
  <conditionalFormatting sqref="M29">
    <cfRule type="cellIs" dxfId="1877" priority="619" operator="equal">
      <formula>"X"</formula>
    </cfRule>
  </conditionalFormatting>
  <conditionalFormatting sqref="S29">
    <cfRule type="cellIs" dxfId="1876" priority="618" operator="equal">
      <formula>"X"</formula>
    </cfRule>
  </conditionalFormatting>
  <conditionalFormatting sqref="V29">
    <cfRule type="cellIs" dxfId="1875" priority="617" operator="equal">
      <formula>"X"</formula>
    </cfRule>
  </conditionalFormatting>
  <conditionalFormatting sqref="G30">
    <cfRule type="cellIs" dxfId="1874" priority="616" operator="equal">
      <formula>"X"</formula>
    </cfRule>
  </conditionalFormatting>
  <conditionalFormatting sqref="M30">
    <cfRule type="cellIs" dxfId="1873" priority="615" operator="equal">
      <formula>"X"</formula>
    </cfRule>
  </conditionalFormatting>
  <conditionalFormatting sqref="S30">
    <cfRule type="cellIs" dxfId="1872" priority="614" operator="equal">
      <formula>"X"</formula>
    </cfRule>
  </conditionalFormatting>
  <conditionalFormatting sqref="V30">
    <cfRule type="cellIs" dxfId="1871" priority="613" operator="equal">
      <formula>"X"</formula>
    </cfRule>
  </conditionalFormatting>
  <conditionalFormatting sqref="G31">
    <cfRule type="cellIs" dxfId="1870" priority="612" operator="equal">
      <formula>"X"</formula>
    </cfRule>
  </conditionalFormatting>
  <conditionalFormatting sqref="M31">
    <cfRule type="cellIs" dxfId="1869" priority="611" operator="equal">
      <formula>"X"</formula>
    </cfRule>
  </conditionalFormatting>
  <conditionalFormatting sqref="S31">
    <cfRule type="cellIs" dxfId="1868" priority="610" operator="equal">
      <formula>"X"</formula>
    </cfRule>
  </conditionalFormatting>
  <conditionalFormatting sqref="V31">
    <cfRule type="cellIs" dxfId="1867" priority="609" operator="equal">
      <formula>"X"</formula>
    </cfRule>
  </conditionalFormatting>
  <conditionalFormatting sqref="G32">
    <cfRule type="cellIs" dxfId="1866" priority="608" operator="equal">
      <formula>"X"</formula>
    </cfRule>
  </conditionalFormatting>
  <conditionalFormatting sqref="M32">
    <cfRule type="cellIs" dxfId="1865" priority="607" operator="equal">
      <formula>"X"</formula>
    </cfRule>
  </conditionalFormatting>
  <conditionalFormatting sqref="S32">
    <cfRule type="cellIs" dxfId="1864" priority="606" operator="equal">
      <formula>"X"</formula>
    </cfRule>
  </conditionalFormatting>
  <conditionalFormatting sqref="V32">
    <cfRule type="cellIs" dxfId="1863" priority="605" operator="equal">
      <formula>"X"</formula>
    </cfRule>
  </conditionalFormatting>
  <conditionalFormatting sqref="G33">
    <cfRule type="cellIs" dxfId="1862" priority="604" operator="equal">
      <formula>"X"</formula>
    </cfRule>
  </conditionalFormatting>
  <conditionalFormatting sqref="M33">
    <cfRule type="cellIs" dxfId="1861" priority="603" operator="equal">
      <formula>"X"</formula>
    </cfRule>
  </conditionalFormatting>
  <conditionalFormatting sqref="S33">
    <cfRule type="cellIs" dxfId="1860" priority="602" operator="equal">
      <formula>"X"</formula>
    </cfRule>
  </conditionalFormatting>
  <conditionalFormatting sqref="V33">
    <cfRule type="cellIs" dxfId="1859" priority="601" operator="equal">
      <formula>"X"</formula>
    </cfRule>
  </conditionalFormatting>
  <conditionalFormatting sqref="G34">
    <cfRule type="cellIs" dxfId="1858" priority="600" operator="equal">
      <formula>"X"</formula>
    </cfRule>
  </conditionalFormatting>
  <conditionalFormatting sqref="M34">
    <cfRule type="cellIs" dxfId="1857" priority="599" operator="equal">
      <formula>"X"</formula>
    </cfRule>
  </conditionalFormatting>
  <conditionalFormatting sqref="S34">
    <cfRule type="cellIs" dxfId="1856" priority="598" operator="equal">
      <formula>"X"</formula>
    </cfRule>
  </conditionalFormatting>
  <conditionalFormatting sqref="V34">
    <cfRule type="cellIs" dxfId="1855" priority="597" operator="equal">
      <formula>"X"</formula>
    </cfRule>
  </conditionalFormatting>
  <conditionalFormatting sqref="V35">
    <cfRule type="cellIs" dxfId="1854" priority="593" operator="equal">
      <formula>"X"</formula>
    </cfRule>
  </conditionalFormatting>
  <conditionalFormatting sqref="G36">
    <cfRule type="cellIs" dxfId="1853" priority="592" operator="equal">
      <formula>"X"</formula>
    </cfRule>
  </conditionalFormatting>
  <conditionalFormatting sqref="M36">
    <cfRule type="cellIs" dxfId="1852" priority="591" operator="equal">
      <formula>"X"</formula>
    </cfRule>
  </conditionalFormatting>
  <conditionalFormatting sqref="S36">
    <cfRule type="cellIs" dxfId="1851" priority="590" operator="equal">
      <formula>"X"</formula>
    </cfRule>
  </conditionalFormatting>
  <conditionalFormatting sqref="V36">
    <cfRule type="cellIs" dxfId="1850" priority="589" operator="equal">
      <formula>"X"</formula>
    </cfRule>
  </conditionalFormatting>
  <conditionalFormatting sqref="G37">
    <cfRule type="cellIs" dxfId="1849" priority="588" operator="equal">
      <formula>"X"</formula>
    </cfRule>
  </conditionalFormatting>
  <conditionalFormatting sqref="M37">
    <cfRule type="cellIs" dxfId="1848" priority="587" operator="equal">
      <formula>"X"</formula>
    </cfRule>
  </conditionalFormatting>
  <conditionalFormatting sqref="S37">
    <cfRule type="cellIs" dxfId="1847" priority="586" operator="equal">
      <formula>"X"</formula>
    </cfRule>
  </conditionalFormatting>
  <conditionalFormatting sqref="V37">
    <cfRule type="cellIs" dxfId="1846" priority="585" operator="equal">
      <formula>"X"</formula>
    </cfRule>
  </conditionalFormatting>
  <conditionalFormatting sqref="G38">
    <cfRule type="cellIs" dxfId="1845" priority="584" operator="equal">
      <formula>"X"</formula>
    </cfRule>
  </conditionalFormatting>
  <conditionalFormatting sqref="S38">
    <cfRule type="cellIs" dxfId="1844" priority="582" operator="equal">
      <formula>"X"</formula>
    </cfRule>
  </conditionalFormatting>
  <conditionalFormatting sqref="V38">
    <cfRule type="cellIs" dxfId="1843" priority="581" operator="equal">
      <formula>"X"</formula>
    </cfRule>
  </conditionalFormatting>
  <conditionalFormatting sqref="G39">
    <cfRule type="cellIs" dxfId="1842" priority="580" operator="equal">
      <formula>"X"</formula>
    </cfRule>
  </conditionalFormatting>
  <conditionalFormatting sqref="M39">
    <cfRule type="cellIs" dxfId="1841" priority="579" operator="equal">
      <formula>"X"</formula>
    </cfRule>
  </conditionalFormatting>
  <conditionalFormatting sqref="S39">
    <cfRule type="cellIs" dxfId="1840" priority="578" operator="equal">
      <formula>"X"</formula>
    </cfRule>
  </conditionalFormatting>
  <conditionalFormatting sqref="V39">
    <cfRule type="cellIs" dxfId="1839" priority="577" operator="equal">
      <formula>"X"</formula>
    </cfRule>
  </conditionalFormatting>
  <conditionalFormatting sqref="G45">
    <cfRule type="cellIs" dxfId="1838" priority="576" operator="equal">
      <formula>"X"</formula>
    </cfRule>
  </conditionalFormatting>
  <conditionalFormatting sqref="M45">
    <cfRule type="cellIs" dxfId="1837" priority="575" operator="equal">
      <formula>"X"</formula>
    </cfRule>
  </conditionalFormatting>
  <conditionalFormatting sqref="S45">
    <cfRule type="cellIs" dxfId="1836" priority="574" operator="equal">
      <formula>"X"</formula>
    </cfRule>
  </conditionalFormatting>
  <conditionalFormatting sqref="G46">
    <cfRule type="cellIs" dxfId="1835" priority="572" operator="equal">
      <formula>"X"</formula>
    </cfRule>
  </conditionalFormatting>
  <conditionalFormatting sqref="M46">
    <cfRule type="cellIs" dxfId="1834" priority="571" operator="equal">
      <formula>"X"</formula>
    </cfRule>
  </conditionalFormatting>
  <conditionalFormatting sqref="S46">
    <cfRule type="cellIs" dxfId="1833" priority="570" operator="equal">
      <formula>"X"</formula>
    </cfRule>
  </conditionalFormatting>
  <conditionalFormatting sqref="V46">
    <cfRule type="cellIs" dxfId="1832" priority="569" operator="equal">
      <formula>"X"</formula>
    </cfRule>
  </conditionalFormatting>
  <conditionalFormatting sqref="G47">
    <cfRule type="cellIs" dxfId="1831" priority="568" operator="equal">
      <formula>"X"</formula>
    </cfRule>
  </conditionalFormatting>
  <conditionalFormatting sqref="M47">
    <cfRule type="cellIs" dxfId="1830" priority="567" operator="equal">
      <formula>"X"</formula>
    </cfRule>
  </conditionalFormatting>
  <conditionalFormatting sqref="S47">
    <cfRule type="cellIs" dxfId="1829" priority="566" operator="equal">
      <formula>"X"</formula>
    </cfRule>
  </conditionalFormatting>
  <conditionalFormatting sqref="V47">
    <cfRule type="cellIs" dxfId="1828" priority="565" operator="equal">
      <formula>"X"</formula>
    </cfRule>
  </conditionalFormatting>
  <conditionalFormatting sqref="G48">
    <cfRule type="cellIs" dxfId="1827" priority="564" operator="equal">
      <formula>"X"</formula>
    </cfRule>
  </conditionalFormatting>
  <conditionalFormatting sqref="M48">
    <cfRule type="cellIs" dxfId="1826" priority="563" operator="equal">
      <formula>"X"</formula>
    </cfRule>
  </conditionalFormatting>
  <conditionalFormatting sqref="S48">
    <cfRule type="cellIs" dxfId="1825" priority="562" operator="equal">
      <formula>"X"</formula>
    </cfRule>
  </conditionalFormatting>
  <conditionalFormatting sqref="V48">
    <cfRule type="cellIs" dxfId="1824" priority="561" operator="equal">
      <formula>"X"</formula>
    </cfRule>
  </conditionalFormatting>
  <conditionalFormatting sqref="G49">
    <cfRule type="cellIs" dxfId="1823" priority="560" operator="equal">
      <formula>"X"</formula>
    </cfRule>
  </conditionalFormatting>
  <conditionalFormatting sqref="M49">
    <cfRule type="cellIs" dxfId="1822" priority="559" operator="equal">
      <formula>"X"</formula>
    </cfRule>
  </conditionalFormatting>
  <conditionalFormatting sqref="S49">
    <cfRule type="cellIs" dxfId="1821" priority="558" operator="equal">
      <formula>"X"</formula>
    </cfRule>
  </conditionalFormatting>
  <conditionalFormatting sqref="V49">
    <cfRule type="cellIs" dxfId="1820" priority="557" operator="equal">
      <formula>"X"</formula>
    </cfRule>
  </conditionalFormatting>
  <conditionalFormatting sqref="M50">
    <cfRule type="cellIs" dxfId="1819" priority="556" operator="equal">
      <formula>"X"</formula>
    </cfRule>
  </conditionalFormatting>
  <conditionalFormatting sqref="S50">
    <cfRule type="cellIs" dxfId="1818" priority="555" operator="equal">
      <formula>"X"</formula>
    </cfRule>
  </conditionalFormatting>
  <conditionalFormatting sqref="V50">
    <cfRule type="cellIs" dxfId="1817" priority="554" operator="equal">
      <formula>"X"</formula>
    </cfRule>
  </conditionalFormatting>
  <conditionalFormatting sqref="M53">
    <cfRule type="cellIs" dxfId="1816" priority="552" operator="equal">
      <formula>"X"</formula>
    </cfRule>
  </conditionalFormatting>
  <conditionalFormatting sqref="S53">
    <cfRule type="cellIs" dxfId="1815" priority="551" operator="equal">
      <formula>"X"</formula>
    </cfRule>
  </conditionalFormatting>
  <conditionalFormatting sqref="V53">
    <cfRule type="cellIs" dxfId="1814" priority="550" operator="equal">
      <formula>"X"</formula>
    </cfRule>
  </conditionalFormatting>
  <conditionalFormatting sqref="V56">
    <cfRule type="cellIs" dxfId="1813" priority="546" operator="equal">
      <formula>"X"</formula>
    </cfRule>
  </conditionalFormatting>
  <conditionalFormatting sqref="G57">
    <cfRule type="cellIs" dxfId="1812" priority="545" operator="equal">
      <formula>"X"</formula>
    </cfRule>
  </conditionalFormatting>
  <conditionalFormatting sqref="M57">
    <cfRule type="cellIs" dxfId="1811" priority="544" operator="equal">
      <formula>"X"</formula>
    </cfRule>
  </conditionalFormatting>
  <conditionalFormatting sqref="S57">
    <cfRule type="cellIs" dxfId="1810" priority="543" operator="equal">
      <formula>"X"</formula>
    </cfRule>
  </conditionalFormatting>
  <conditionalFormatting sqref="V57">
    <cfRule type="cellIs" dxfId="1809" priority="542" operator="equal">
      <formula>"X"</formula>
    </cfRule>
  </conditionalFormatting>
  <conditionalFormatting sqref="F81:F84">
    <cfRule type="containsText" dxfId="1808" priority="541" stopIfTrue="1" operator="containsText" text="X">
      <formula>NOT(ISERROR(SEARCH("X",F81)))</formula>
    </cfRule>
  </conditionalFormatting>
  <conditionalFormatting sqref="F85:F87">
    <cfRule type="containsText" dxfId="1807" priority="540" stopIfTrue="1" operator="containsText" text="X">
      <formula>NOT(ISERROR(SEARCH("X",F85)))</formula>
    </cfRule>
  </conditionalFormatting>
  <conditionalFormatting sqref="F88">
    <cfRule type="containsText" dxfId="1806" priority="539" stopIfTrue="1" operator="containsText" text="X">
      <formula>NOT(ISERROR(SEARCH("X",F88)))</formula>
    </cfRule>
  </conditionalFormatting>
  <conditionalFormatting sqref="G63">
    <cfRule type="cellIs" dxfId="1805" priority="538" operator="equal">
      <formula>"X"</formula>
    </cfRule>
  </conditionalFormatting>
  <conditionalFormatting sqref="M63">
    <cfRule type="cellIs" dxfId="1804" priority="537" operator="equal">
      <formula>"X"</formula>
    </cfRule>
  </conditionalFormatting>
  <conditionalFormatting sqref="S63">
    <cfRule type="cellIs" dxfId="1803" priority="536" operator="equal">
      <formula>"X"</formula>
    </cfRule>
  </conditionalFormatting>
  <conditionalFormatting sqref="V63">
    <cfRule type="cellIs" dxfId="1802" priority="535" operator="equal">
      <formula>"X"</formula>
    </cfRule>
  </conditionalFormatting>
  <conditionalFormatting sqref="G64">
    <cfRule type="cellIs" dxfId="1801" priority="534" operator="equal">
      <formula>"X"</formula>
    </cfRule>
  </conditionalFormatting>
  <conditionalFormatting sqref="M64">
    <cfRule type="cellIs" dxfId="1800" priority="533" operator="equal">
      <formula>"X"</formula>
    </cfRule>
  </conditionalFormatting>
  <conditionalFormatting sqref="S64">
    <cfRule type="cellIs" dxfId="1799" priority="532" operator="equal">
      <formula>"X"</formula>
    </cfRule>
  </conditionalFormatting>
  <conditionalFormatting sqref="V64">
    <cfRule type="cellIs" dxfId="1798" priority="531" operator="equal">
      <formula>"X"</formula>
    </cfRule>
  </conditionalFormatting>
  <conditionalFormatting sqref="G65">
    <cfRule type="cellIs" dxfId="1797" priority="530" operator="equal">
      <formula>"X"</formula>
    </cfRule>
  </conditionalFormatting>
  <conditionalFormatting sqref="M65">
    <cfRule type="cellIs" dxfId="1796" priority="529" operator="equal">
      <formula>"X"</formula>
    </cfRule>
  </conditionalFormatting>
  <conditionalFormatting sqref="S65">
    <cfRule type="cellIs" dxfId="1795" priority="528" operator="equal">
      <formula>"X"</formula>
    </cfRule>
  </conditionalFormatting>
  <conditionalFormatting sqref="V65">
    <cfRule type="cellIs" dxfId="1794" priority="527" operator="equal">
      <formula>"X"</formula>
    </cfRule>
  </conditionalFormatting>
  <conditionalFormatting sqref="G66">
    <cfRule type="cellIs" dxfId="1793" priority="526" operator="equal">
      <formula>"X"</formula>
    </cfRule>
  </conditionalFormatting>
  <conditionalFormatting sqref="M66">
    <cfRule type="cellIs" dxfId="1792" priority="525" operator="equal">
      <formula>"X"</formula>
    </cfRule>
  </conditionalFormatting>
  <conditionalFormatting sqref="S66">
    <cfRule type="cellIs" dxfId="1791" priority="524" operator="equal">
      <formula>"X"</formula>
    </cfRule>
  </conditionalFormatting>
  <conditionalFormatting sqref="V66">
    <cfRule type="cellIs" dxfId="1790" priority="523" operator="equal">
      <formula>"X"</formula>
    </cfRule>
  </conditionalFormatting>
  <conditionalFormatting sqref="G67">
    <cfRule type="cellIs" dxfId="1789" priority="522" operator="equal">
      <formula>"X"</formula>
    </cfRule>
  </conditionalFormatting>
  <conditionalFormatting sqref="M67">
    <cfRule type="cellIs" dxfId="1788" priority="521" operator="equal">
      <formula>"X"</formula>
    </cfRule>
  </conditionalFormatting>
  <conditionalFormatting sqref="S67">
    <cfRule type="cellIs" dxfId="1787" priority="520" operator="equal">
      <formula>"X"</formula>
    </cfRule>
  </conditionalFormatting>
  <conditionalFormatting sqref="V67">
    <cfRule type="cellIs" dxfId="1786" priority="519" operator="equal">
      <formula>"X"</formula>
    </cfRule>
  </conditionalFormatting>
  <conditionalFormatting sqref="G69">
    <cfRule type="cellIs" dxfId="1785" priority="518" operator="equal">
      <formula>"X"</formula>
    </cfRule>
  </conditionalFormatting>
  <conditionalFormatting sqref="M69">
    <cfRule type="cellIs" dxfId="1784" priority="517" operator="equal">
      <formula>"X"</formula>
    </cfRule>
  </conditionalFormatting>
  <conditionalFormatting sqref="S69">
    <cfRule type="cellIs" dxfId="1783" priority="516" operator="equal">
      <formula>"X"</formula>
    </cfRule>
  </conditionalFormatting>
  <conditionalFormatting sqref="V69">
    <cfRule type="cellIs" dxfId="1782" priority="515" operator="equal">
      <formula>"X"</formula>
    </cfRule>
  </conditionalFormatting>
  <conditionalFormatting sqref="G70">
    <cfRule type="cellIs" dxfId="1781" priority="514" operator="equal">
      <formula>"X"</formula>
    </cfRule>
  </conditionalFormatting>
  <conditionalFormatting sqref="M70">
    <cfRule type="cellIs" dxfId="1780" priority="513" operator="equal">
      <formula>"X"</formula>
    </cfRule>
  </conditionalFormatting>
  <conditionalFormatting sqref="S70">
    <cfRule type="cellIs" dxfId="1779" priority="512" operator="equal">
      <formula>"X"</formula>
    </cfRule>
  </conditionalFormatting>
  <conditionalFormatting sqref="V70">
    <cfRule type="cellIs" dxfId="1778" priority="511" operator="equal">
      <formula>"X"</formula>
    </cfRule>
  </conditionalFormatting>
  <conditionalFormatting sqref="G68">
    <cfRule type="cellIs" dxfId="1777" priority="510" operator="equal">
      <formula>"X"</formula>
    </cfRule>
  </conditionalFormatting>
  <conditionalFormatting sqref="M68">
    <cfRule type="cellIs" dxfId="1776" priority="509" operator="equal">
      <formula>"X"</formula>
    </cfRule>
  </conditionalFormatting>
  <conditionalFormatting sqref="S68">
    <cfRule type="cellIs" dxfId="1775" priority="508" operator="equal">
      <formula>"X"</formula>
    </cfRule>
  </conditionalFormatting>
  <conditionalFormatting sqref="V68">
    <cfRule type="cellIs" dxfId="1774" priority="507" operator="equal">
      <formula>"X"</formula>
    </cfRule>
  </conditionalFormatting>
  <conditionalFormatting sqref="G71">
    <cfRule type="cellIs" dxfId="1773" priority="506" operator="equal">
      <formula>"X"</formula>
    </cfRule>
  </conditionalFormatting>
  <conditionalFormatting sqref="M71">
    <cfRule type="cellIs" dxfId="1772" priority="505" operator="equal">
      <formula>"X"</formula>
    </cfRule>
  </conditionalFormatting>
  <conditionalFormatting sqref="S71">
    <cfRule type="cellIs" dxfId="1771" priority="504" operator="equal">
      <formula>"X"</formula>
    </cfRule>
  </conditionalFormatting>
  <conditionalFormatting sqref="V71">
    <cfRule type="cellIs" dxfId="1770" priority="503" operator="equal">
      <formula>"X"</formula>
    </cfRule>
  </conditionalFormatting>
  <conditionalFormatting sqref="G72">
    <cfRule type="cellIs" dxfId="1769" priority="502" operator="equal">
      <formula>"X"</formula>
    </cfRule>
  </conditionalFormatting>
  <conditionalFormatting sqref="M72">
    <cfRule type="cellIs" dxfId="1768" priority="501" operator="equal">
      <formula>"X"</formula>
    </cfRule>
  </conditionalFormatting>
  <conditionalFormatting sqref="S72">
    <cfRule type="cellIs" dxfId="1767" priority="500" operator="equal">
      <formula>"X"</formula>
    </cfRule>
  </conditionalFormatting>
  <conditionalFormatting sqref="V72">
    <cfRule type="cellIs" dxfId="1766" priority="499" operator="equal">
      <formula>"X"</formula>
    </cfRule>
  </conditionalFormatting>
  <conditionalFormatting sqref="G73">
    <cfRule type="cellIs" dxfId="1765" priority="498" operator="equal">
      <formula>"X"</formula>
    </cfRule>
  </conditionalFormatting>
  <conditionalFormatting sqref="M73">
    <cfRule type="cellIs" dxfId="1764" priority="497" operator="equal">
      <formula>"X"</formula>
    </cfRule>
  </conditionalFormatting>
  <conditionalFormatting sqref="S73">
    <cfRule type="cellIs" dxfId="1763" priority="496" operator="equal">
      <formula>"X"</formula>
    </cfRule>
  </conditionalFormatting>
  <conditionalFormatting sqref="V73">
    <cfRule type="cellIs" dxfId="1762" priority="495" operator="equal">
      <formula>"X"</formula>
    </cfRule>
  </conditionalFormatting>
  <conditionalFormatting sqref="G74">
    <cfRule type="cellIs" dxfId="1761" priority="494" operator="equal">
      <formula>"X"</formula>
    </cfRule>
  </conditionalFormatting>
  <conditionalFormatting sqref="M74">
    <cfRule type="cellIs" dxfId="1760" priority="493" operator="equal">
      <formula>"X"</formula>
    </cfRule>
  </conditionalFormatting>
  <conditionalFormatting sqref="S74">
    <cfRule type="cellIs" dxfId="1759" priority="492" operator="equal">
      <formula>"X"</formula>
    </cfRule>
  </conditionalFormatting>
  <conditionalFormatting sqref="V74">
    <cfRule type="cellIs" dxfId="1758" priority="491" operator="equal">
      <formula>"X"</formula>
    </cfRule>
  </conditionalFormatting>
  <conditionalFormatting sqref="M75">
    <cfRule type="cellIs" dxfId="1757" priority="490" operator="equal">
      <formula>"X"</formula>
    </cfRule>
  </conditionalFormatting>
  <conditionalFormatting sqref="S75">
    <cfRule type="cellIs" dxfId="1756" priority="489" operator="equal">
      <formula>"X"</formula>
    </cfRule>
  </conditionalFormatting>
  <conditionalFormatting sqref="V75">
    <cfRule type="cellIs" dxfId="1755" priority="488" operator="equal">
      <formula>"X"</formula>
    </cfRule>
  </conditionalFormatting>
  <conditionalFormatting sqref="G75">
    <cfRule type="cellIs" dxfId="1754" priority="487" operator="equal">
      <formula>"X"</formula>
    </cfRule>
  </conditionalFormatting>
  <conditionalFormatting sqref="M81">
    <cfRule type="cellIs" dxfId="1753" priority="486" operator="equal">
      <formula>"X"</formula>
    </cfRule>
  </conditionalFormatting>
  <conditionalFormatting sqref="M82">
    <cfRule type="cellIs" dxfId="1752" priority="485" operator="equal">
      <formula>"X"</formula>
    </cfRule>
  </conditionalFormatting>
  <conditionalFormatting sqref="M83">
    <cfRule type="cellIs" dxfId="1751" priority="484" operator="equal">
      <formula>"X"</formula>
    </cfRule>
  </conditionalFormatting>
  <conditionalFormatting sqref="G84">
    <cfRule type="cellIs" dxfId="1750" priority="483" operator="equal">
      <formula>"X"</formula>
    </cfRule>
  </conditionalFormatting>
  <conditionalFormatting sqref="M84">
    <cfRule type="cellIs" dxfId="1749" priority="482" operator="equal">
      <formula>"X"</formula>
    </cfRule>
  </conditionalFormatting>
  <conditionalFormatting sqref="S84">
    <cfRule type="cellIs" dxfId="1748" priority="481" operator="equal">
      <formula>"X"</formula>
    </cfRule>
  </conditionalFormatting>
  <conditionalFormatting sqref="V84">
    <cfRule type="cellIs" dxfId="1747" priority="480" operator="equal">
      <formula>"X"</formula>
    </cfRule>
  </conditionalFormatting>
  <conditionalFormatting sqref="G86">
    <cfRule type="cellIs" dxfId="1746" priority="479" operator="equal">
      <formula>"X"</formula>
    </cfRule>
  </conditionalFormatting>
  <conditionalFormatting sqref="M86">
    <cfRule type="cellIs" dxfId="1745" priority="478" operator="equal">
      <formula>"X"</formula>
    </cfRule>
  </conditionalFormatting>
  <conditionalFormatting sqref="S86">
    <cfRule type="cellIs" dxfId="1744" priority="477" operator="equal">
      <formula>"X"</formula>
    </cfRule>
  </conditionalFormatting>
  <conditionalFormatting sqref="V86">
    <cfRule type="cellIs" dxfId="1743" priority="476" operator="equal">
      <formula>"X"</formula>
    </cfRule>
  </conditionalFormatting>
  <conditionalFormatting sqref="G90">
    <cfRule type="cellIs" dxfId="1742" priority="475" operator="equal">
      <formula>"X"</formula>
    </cfRule>
  </conditionalFormatting>
  <conditionalFormatting sqref="M90">
    <cfRule type="cellIs" dxfId="1741" priority="474" operator="equal">
      <formula>"X"</formula>
    </cfRule>
  </conditionalFormatting>
  <conditionalFormatting sqref="S90">
    <cfRule type="cellIs" dxfId="1740" priority="473" operator="equal">
      <formula>"X"</formula>
    </cfRule>
  </conditionalFormatting>
  <conditionalFormatting sqref="V90">
    <cfRule type="cellIs" dxfId="1739" priority="472" operator="equal">
      <formula>"X"</formula>
    </cfRule>
  </conditionalFormatting>
  <conditionalFormatting sqref="G97">
    <cfRule type="cellIs" dxfId="1738" priority="471" operator="equal">
      <formula>"X"</formula>
    </cfRule>
  </conditionalFormatting>
  <conditionalFormatting sqref="M97">
    <cfRule type="cellIs" dxfId="1737" priority="470" operator="equal">
      <formula>"X"</formula>
    </cfRule>
  </conditionalFormatting>
  <conditionalFormatting sqref="S97">
    <cfRule type="cellIs" dxfId="1736" priority="469" operator="equal">
      <formula>"X"</formula>
    </cfRule>
  </conditionalFormatting>
  <conditionalFormatting sqref="V97">
    <cfRule type="cellIs" dxfId="1735" priority="468" operator="equal">
      <formula>"X"</formula>
    </cfRule>
  </conditionalFormatting>
  <conditionalFormatting sqref="G98">
    <cfRule type="cellIs" dxfId="1734" priority="467" operator="equal">
      <formula>"X"</formula>
    </cfRule>
  </conditionalFormatting>
  <conditionalFormatting sqref="M98">
    <cfRule type="cellIs" dxfId="1733" priority="466" operator="equal">
      <formula>"X"</formula>
    </cfRule>
  </conditionalFormatting>
  <conditionalFormatting sqref="S98">
    <cfRule type="cellIs" dxfId="1732" priority="465" operator="equal">
      <formula>"X"</formula>
    </cfRule>
  </conditionalFormatting>
  <conditionalFormatting sqref="V98">
    <cfRule type="cellIs" dxfId="1731" priority="464" operator="equal">
      <formula>"X"</formula>
    </cfRule>
  </conditionalFormatting>
  <conditionalFormatting sqref="G85">
    <cfRule type="cellIs" dxfId="1730" priority="463" operator="equal">
      <formula>"X"</formula>
    </cfRule>
  </conditionalFormatting>
  <conditionalFormatting sqref="M85">
    <cfRule type="cellIs" dxfId="1729" priority="462" operator="equal">
      <formula>"X"</formula>
    </cfRule>
  </conditionalFormatting>
  <conditionalFormatting sqref="S85">
    <cfRule type="cellIs" dxfId="1728" priority="461" operator="equal">
      <formula>"X"</formula>
    </cfRule>
  </conditionalFormatting>
  <conditionalFormatting sqref="V85">
    <cfRule type="cellIs" dxfId="1727" priority="460" operator="equal">
      <formula>"X"</formula>
    </cfRule>
  </conditionalFormatting>
  <conditionalFormatting sqref="G87">
    <cfRule type="cellIs" dxfId="1726" priority="459" operator="equal">
      <formula>"X"</formula>
    </cfRule>
  </conditionalFormatting>
  <conditionalFormatting sqref="M87">
    <cfRule type="cellIs" dxfId="1725" priority="458" operator="equal">
      <formula>"X"</formula>
    </cfRule>
  </conditionalFormatting>
  <conditionalFormatting sqref="S87">
    <cfRule type="cellIs" dxfId="1724" priority="457" operator="equal">
      <formula>"X"</formula>
    </cfRule>
  </conditionalFormatting>
  <conditionalFormatting sqref="V87">
    <cfRule type="cellIs" dxfId="1723" priority="456" operator="equal">
      <formula>"X"</formula>
    </cfRule>
  </conditionalFormatting>
  <conditionalFormatting sqref="G88">
    <cfRule type="cellIs" dxfId="1722" priority="455" operator="equal">
      <formula>"X"</formula>
    </cfRule>
  </conditionalFormatting>
  <conditionalFormatting sqref="M88">
    <cfRule type="cellIs" dxfId="1721" priority="454" operator="equal">
      <formula>"X"</formula>
    </cfRule>
  </conditionalFormatting>
  <conditionalFormatting sqref="S88">
    <cfRule type="cellIs" dxfId="1720" priority="453" operator="equal">
      <formula>"X"</formula>
    </cfRule>
  </conditionalFormatting>
  <conditionalFormatting sqref="V88">
    <cfRule type="cellIs" dxfId="1719" priority="452" operator="equal">
      <formula>"X"</formula>
    </cfRule>
  </conditionalFormatting>
  <conditionalFormatting sqref="G89">
    <cfRule type="cellIs" dxfId="1718" priority="451" operator="equal">
      <formula>"X"</formula>
    </cfRule>
  </conditionalFormatting>
  <conditionalFormatting sqref="M89">
    <cfRule type="cellIs" dxfId="1717" priority="450" operator="equal">
      <formula>"X"</formula>
    </cfRule>
  </conditionalFormatting>
  <conditionalFormatting sqref="S89">
    <cfRule type="cellIs" dxfId="1716" priority="449" operator="equal">
      <formula>"X"</formula>
    </cfRule>
  </conditionalFormatting>
  <conditionalFormatting sqref="V89">
    <cfRule type="cellIs" dxfId="1715" priority="448" operator="equal">
      <formula>"X"</formula>
    </cfRule>
  </conditionalFormatting>
  <conditionalFormatting sqref="G104">
    <cfRule type="cellIs" dxfId="1714" priority="447" operator="equal">
      <formula>"X"</formula>
    </cfRule>
  </conditionalFormatting>
  <conditionalFormatting sqref="M104">
    <cfRule type="cellIs" dxfId="1713" priority="446" operator="equal">
      <formula>"X"</formula>
    </cfRule>
  </conditionalFormatting>
  <conditionalFormatting sqref="S104">
    <cfRule type="cellIs" dxfId="1712" priority="445" operator="equal">
      <formula>"X"</formula>
    </cfRule>
  </conditionalFormatting>
  <conditionalFormatting sqref="V104">
    <cfRule type="cellIs" dxfId="1711" priority="444" operator="equal">
      <formula>"X"</formula>
    </cfRule>
  </conditionalFormatting>
  <conditionalFormatting sqref="G105">
    <cfRule type="cellIs" dxfId="1710" priority="443" operator="equal">
      <formula>"X"</formula>
    </cfRule>
  </conditionalFormatting>
  <conditionalFormatting sqref="M105">
    <cfRule type="cellIs" dxfId="1709" priority="442" operator="equal">
      <formula>"X"</formula>
    </cfRule>
  </conditionalFormatting>
  <conditionalFormatting sqref="S105">
    <cfRule type="cellIs" dxfId="1708" priority="441" operator="equal">
      <formula>"X"</formula>
    </cfRule>
  </conditionalFormatting>
  <conditionalFormatting sqref="V105">
    <cfRule type="cellIs" dxfId="1707" priority="440" operator="equal">
      <formula>"X"</formula>
    </cfRule>
  </conditionalFormatting>
  <conditionalFormatting sqref="G114">
    <cfRule type="cellIs" dxfId="1706" priority="407" operator="equal">
      <formula>"X"</formula>
    </cfRule>
  </conditionalFormatting>
  <conditionalFormatting sqref="M114">
    <cfRule type="cellIs" dxfId="1705" priority="406" operator="equal">
      <formula>"X"</formula>
    </cfRule>
  </conditionalFormatting>
  <conditionalFormatting sqref="S114">
    <cfRule type="cellIs" dxfId="1704" priority="405" operator="equal">
      <formula>"X"</formula>
    </cfRule>
  </conditionalFormatting>
  <conditionalFormatting sqref="V114">
    <cfRule type="cellIs" dxfId="1703" priority="404" operator="equal">
      <formula>"X"</formula>
    </cfRule>
  </conditionalFormatting>
  <conditionalFormatting sqref="G106">
    <cfRule type="cellIs" dxfId="1702" priority="439" operator="equal">
      <formula>"X"</formula>
    </cfRule>
  </conditionalFormatting>
  <conditionalFormatting sqref="M106">
    <cfRule type="cellIs" dxfId="1701" priority="438" operator="equal">
      <formula>"X"</formula>
    </cfRule>
  </conditionalFormatting>
  <conditionalFormatting sqref="S106">
    <cfRule type="cellIs" dxfId="1700" priority="437" operator="equal">
      <formula>"X"</formula>
    </cfRule>
  </conditionalFormatting>
  <conditionalFormatting sqref="V106">
    <cfRule type="cellIs" dxfId="1699" priority="436" operator="equal">
      <formula>"X"</formula>
    </cfRule>
  </conditionalFormatting>
  <conditionalFormatting sqref="G107">
    <cfRule type="cellIs" dxfId="1698" priority="435" operator="equal">
      <formula>"X"</formula>
    </cfRule>
  </conditionalFormatting>
  <conditionalFormatting sqref="M107">
    <cfRule type="cellIs" dxfId="1697" priority="434" operator="equal">
      <formula>"X"</formula>
    </cfRule>
  </conditionalFormatting>
  <conditionalFormatting sqref="S107">
    <cfRule type="cellIs" dxfId="1696" priority="433" operator="equal">
      <formula>"X"</formula>
    </cfRule>
  </conditionalFormatting>
  <conditionalFormatting sqref="V107">
    <cfRule type="cellIs" dxfId="1695" priority="432" operator="equal">
      <formula>"X"</formula>
    </cfRule>
  </conditionalFormatting>
  <conditionalFormatting sqref="G108">
    <cfRule type="cellIs" dxfId="1694" priority="431" operator="equal">
      <formula>"X"</formula>
    </cfRule>
  </conditionalFormatting>
  <conditionalFormatting sqref="M108">
    <cfRule type="cellIs" dxfId="1693" priority="430" operator="equal">
      <formula>"X"</formula>
    </cfRule>
  </conditionalFormatting>
  <conditionalFormatting sqref="S108">
    <cfRule type="cellIs" dxfId="1692" priority="429" operator="equal">
      <formula>"X"</formula>
    </cfRule>
  </conditionalFormatting>
  <conditionalFormatting sqref="V108">
    <cfRule type="cellIs" dxfId="1691" priority="428" operator="equal">
      <formula>"X"</formula>
    </cfRule>
  </conditionalFormatting>
  <conditionalFormatting sqref="G109">
    <cfRule type="cellIs" dxfId="1690" priority="427" operator="equal">
      <formula>"X"</formula>
    </cfRule>
  </conditionalFormatting>
  <conditionalFormatting sqref="M109">
    <cfRule type="cellIs" dxfId="1689" priority="426" operator="equal">
      <formula>"X"</formula>
    </cfRule>
  </conditionalFormatting>
  <conditionalFormatting sqref="S109">
    <cfRule type="cellIs" dxfId="1688" priority="425" operator="equal">
      <formula>"X"</formula>
    </cfRule>
  </conditionalFormatting>
  <conditionalFormatting sqref="V109">
    <cfRule type="cellIs" dxfId="1687" priority="424" operator="equal">
      <formula>"X"</formula>
    </cfRule>
  </conditionalFormatting>
  <conditionalFormatting sqref="G110">
    <cfRule type="cellIs" dxfId="1686" priority="423" operator="equal">
      <formula>"X"</formula>
    </cfRule>
  </conditionalFormatting>
  <conditionalFormatting sqref="M110">
    <cfRule type="cellIs" dxfId="1685" priority="422" operator="equal">
      <formula>"X"</formula>
    </cfRule>
  </conditionalFormatting>
  <conditionalFormatting sqref="S110">
    <cfRule type="cellIs" dxfId="1684" priority="421" operator="equal">
      <formula>"X"</formula>
    </cfRule>
  </conditionalFormatting>
  <conditionalFormatting sqref="V110">
    <cfRule type="cellIs" dxfId="1683" priority="420" operator="equal">
      <formula>"X"</formula>
    </cfRule>
  </conditionalFormatting>
  <conditionalFormatting sqref="G111">
    <cfRule type="cellIs" dxfId="1682" priority="419" operator="equal">
      <formula>"X"</formula>
    </cfRule>
  </conditionalFormatting>
  <conditionalFormatting sqref="M111">
    <cfRule type="cellIs" dxfId="1681" priority="418" operator="equal">
      <formula>"X"</formula>
    </cfRule>
  </conditionalFormatting>
  <conditionalFormatting sqref="S111">
    <cfRule type="cellIs" dxfId="1680" priority="417" operator="equal">
      <formula>"X"</formula>
    </cfRule>
  </conditionalFormatting>
  <conditionalFormatting sqref="V111">
    <cfRule type="cellIs" dxfId="1679" priority="416" operator="equal">
      <formula>"X"</formula>
    </cfRule>
  </conditionalFormatting>
  <conditionalFormatting sqref="G112">
    <cfRule type="cellIs" dxfId="1678" priority="415" operator="equal">
      <formula>"X"</formula>
    </cfRule>
  </conditionalFormatting>
  <conditionalFormatting sqref="M112">
    <cfRule type="cellIs" dxfId="1677" priority="414" operator="equal">
      <formula>"X"</formula>
    </cfRule>
  </conditionalFormatting>
  <conditionalFormatting sqref="S112">
    <cfRule type="cellIs" dxfId="1676" priority="413" operator="equal">
      <formula>"X"</formula>
    </cfRule>
  </conditionalFormatting>
  <conditionalFormatting sqref="V112">
    <cfRule type="cellIs" dxfId="1675" priority="412" operator="equal">
      <formula>"X"</formula>
    </cfRule>
  </conditionalFormatting>
  <conditionalFormatting sqref="G113">
    <cfRule type="cellIs" dxfId="1674" priority="411" operator="equal">
      <formula>"X"</formula>
    </cfRule>
  </conditionalFormatting>
  <conditionalFormatting sqref="M113">
    <cfRule type="cellIs" dxfId="1673" priority="410" operator="equal">
      <formula>"X"</formula>
    </cfRule>
  </conditionalFormatting>
  <conditionalFormatting sqref="S113">
    <cfRule type="cellIs" dxfId="1672" priority="409" operator="equal">
      <formula>"X"</formula>
    </cfRule>
  </conditionalFormatting>
  <conditionalFormatting sqref="V113">
    <cfRule type="cellIs" dxfId="1671" priority="408" operator="equal">
      <formula>"X"</formula>
    </cfRule>
  </conditionalFormatting>
  <conditionalFormatting sqref="M133">
    <cfRule type="cellIs" dxfId="1670" priority="368" operator="equal">
      <formula>"X"</formula>
    </cfRule>
  </conditionalFormatting>
  <conditionalFormatting sqref="V133">
    <cfRule type="cellIs" dxfId="1669" priority="366" operator="equal">
      <formula>"X"</formula>
    </cfRule>
  </conditionalFormatting>
  <conditionalFormatting sqref="G132">
    <cfRule type="cellIs" dxfId="1668" priority="374" operator="equal">
      <formula>"X"</formula>
    </cfRule>
  </conditionalFormatting>
  <conditionalFormatting sqref="S132">
    <cfRule type="cellIs" dxfId="1667" priority="372" operator="equal">
      <formula>"X"</formula>
    </cfRule>
  </conditionalFormatting>
  <conditionalFormatting sqref="M132">
    <cfRule type="cellIs" dxfId="1666" priority="373" operator="equal">
      <formula>"X"</formula>
    </cfRule>
  </conditionalFormatting>
  <conditionalFormatting sqref="V132">
    <cfRule type="cellIs" dxfId="1665" priority="371" operator="equal">
      <formula>"X"</formula>
    </cfRule>
  </conditionalFormatting>
  <conditionalFormatting sqref="G131">
    <cfRule type="cellIs" dxfId="1664" priority="379" operator="equal">
      <formula>"X"</formula>
    </cfRule>
  </conditionalFormatting>
  <conditionalFormatting sqref="M131">
    <cfRule type="cellIs" dxfId="1663" priority="378" operator="equal">
      <formula>"X"</formula>
    </cfRule>
  </conditionalFormatting>
  <conditionalFormatting sqref="G120">
    <cfRule type="cellIs" dxfId="1662" priority="403" operator="equal">
      <formula>"X"</formula>
    </cfRule>
  </conditionalFormatting>
  <conditionalFormatting sqref="M120">
    <cfRule type="cellIs" dxfId="1661" priority="402" operator="equal">
      <formula>"X"</formula>
    </cfRule>
  </conditionalFormatting>
  <conditionalFormatting sqref="S120">
    <cfRule type="cellIs" dxfId="1660" priority="401" operator="equal">
      <formula>"X"</formula>
    </cfRule>
  </conditionalFormatting>
  <conditionalFormatting sqref="V120">
    <cfRule type="cellIs" dxfId="1659" priority="400" operator="equal">
      <formula>"X"</formula>
    </cfRule>
  </conditionalFormatting>
  <conditionalFormatting sqref="G121">
    <cfRule type="cellIs" dxfId="1658" priority="399" operator="equal">
      <formula>"X"</formula>
    </cfRule>
  </conditionalFormatting>
  <conditionalFormatting sqref="M121">
    <cfRule type="cellIs" dxfId="1657" priority="398" operator="equal">
      <formula>"X"</formula>
    </cfRule>
  </conditionalFormatting>
  <conditionalFormatting sqref="S121">
    <cfRule type="cellIs" dxfId="1656" priority="397" operator="equal">
      <formula>"X"</formula>
    </cfRule>
  </conditionalFormatting>
  <conditionalFormatting sqref="V121">
    <cfRule type="cellIs" dxfId="1655" priority="396" operator="equal">
      <formula>"X"</formula>
    </cfRule>
  </conditionalFormatting>
  <conditionalFormatting sqref="F122">
    <cfRule type="containsText" dxfId="1654" priority="395" stopIfTrue="1" operator="containsText" text="X">
      <formula>NOT(ISERROR(SEARCH("X",F122)))</formula>
    </cfRule>
  </conditionalFormatting>
  <conditionalFormatting sqref="G122">
    <cfRule type="cellIs" dxfId="1653" priority="394" operator="equal">
      <formula>"X"</formula>
    </cfRule>
  </conditionalFormatting>
  <conditionalFormatting sqref="M122">
    <cfRule type="cellIs" dxfId="1652" priority="393" operator="equal">
      <formula>"X"</formula>
    </cfRule>
  </conditionalFormatting>
  <conditionalFormatting sqref="S122">
    <cfRule type="cellIs" dxfId="1651" priority="392" operator="equal">
      <formula>"X"</formula>
    </cfRule>
  </conditionalFormatting>
  <conditionalFormatting sqref="V122">
    <cfRule type="cellIs" dxfId="1650" priority="391" operator="equal">
      <formula>"X"</formula>
    </cfRule>
  </conditionalFormatting>
  <conditionalFormatting sqref="F123">
    <cfRule type="containsText" dxfId="1649" priority="390" stopIfTrue="1" operator="containsText" text="X">
      <formula>NOT(ISERROR(SEARCH("X",F123)))</formula>
    </cfRule>
  </conditionalFormatting>
  <conditionalFormatting sqref="G123">
    <cfRule type="cellIs" dxfId="1648" priority="389" operator="equal">
      <formula>"X"</formula>
    </cfRule>
  </conditionalFormatting>
  <conditionalFormatting sqref="M123">
    <cfRule type="cellIs" dxfId="1647" priority="388" operator="equal">
      <formula>"X"</formula>
    </cfRule>
  </conditionalFormatting>
  <conditionalFormatting sqref="S123">
    <cfRule type="cellIs" dxfId="1646" priority="387" operator="equal">
      <formula>"X"</formula>
    </cfRule>
  </conditionalFormatting>
  <conditionalFormatting sqref="V123">
    <cfRule type="cellIs" dxfId="1645" priority="386" operator="equal">
      <formula>"X"</formula>
    </cfRule>
  </conditionalFormatting>
  <conditionalFormatting sqref="F124">
    <cfRule type="containsText" dxfId="1644" priority="385" stopIfTrue="1" operator="containsText" text="X">
      <formula>NOT(ISERROR(SEARCH("X",F124)))</formula>
    </cfRule>
  </conditionalFormatting>
  <conditionalFormatting sqref="G124">
    <cfRule type="cellIs" dxfId="1643" priority="384" operator="equal">
      <formula>"X"</formula>
    </cfRule>
  </conditionalFormatting>
  <conditionalFormatting sqref="M124">
    <cfRule type="cellIs" dxfId="1642" priority="383" operator="equal">
      <formula>"X"</formula>
    </cfRule>
  </conditionalFormatting>
  <conditionalFormatting sqref="S124">
    <cfRule type="cellIs" dxfId="1641" priority="382" operator="equal">
      <formula>"X"</formula>
    </cfRule>
  </conditionalFormatting>
  <conditionalFormatting sqref="V124">
    <cfRule type="cellIs" dxfId="1640" priority="381" operator="equal">
      <formula>"X"</formula>
    </cfRule>
  </conditionalFormatting>
  <conditionalFormatting sqref="F131">
    <cfRule type="containsText" dxfId="1639" priority="380" stopIfTrue="1" operator="containsText" text="X">
      <formula>NOT(ISERROR(SEARCH("X",F131)))</formula>
    </cfRule>
  </conditionalFormatting>
  <conditionalFormatting sqref="S131">
    <cfRule type="cellIs" dxfId="1638" priority="377" operator="equal">
      <formula>"X"</formula>
    </cfRule>
  </conditionalFormatting>
  <conditionalFormatting sqref="V131">
    <cfRule type="cellIs" dxfId="1637" priority="376" operator="equal">
      <formula>"X"</formula>
    </cfRule>
  </conditionalFormatting>
  <conditionalFormatting sqref="F132">
    <cfRule type="containsText" dxfId="1636" priority="375" stopIfTrue="1" operator="containsText" text="X">
      <formula>NOT(ISERROR(SEARCH("X",F132)))</formula>
    </cfRule>
  </conditionalFormatting>
  <conditionalFormatting sqref="F133">
    <cfRule type="containsText" dxfId="1635" priority="370" stopIfTrue="1" operator="containsText" text="X">
      <formula>NOT(ISERROR(SEARCH("X",F133)))</formula>
    </cfRule>
  </conditionalFormatting>
  <conditionalFormatting sqref="G133">
    <cfRule type="cellIs" dxfId="1634" priority="369" operator="equal">
      <formula>"X"</formula>
    </cfRule>
  </conditionalFormatting>
  <conditionalFormatting sqref="S133">
    <cfRule type="cellIs" dxfId="1633" priority="367" operator="equal">
      <formula>"X"</formula>
    </cfRule>
  </conditionalFormatting>
  <conditionalFormatting sqref="F134">
    <cfRule type="containsText" dxfId="1632" priority="365" stopIfTrue="1" operator="containsText" text="X">
      <formula>NOT(ISERROR(SEARCH("X",F134)))</formula>
    </cfRule>
  </conditionalFormatting>
  <conditionalFormatting sqref="G134">
    <cfRule type="cellIs" dxfId="1631" priority="364" operator="equal">
      <formula>"X"</formula>
    </cfRule>
  </conditionalFormatting>
  <conditionalFormatting sqref="M134">
    <cfRule type="cellIs" dxfId="1630" priority="363" operator="equal">
      <formula>"X"</formula>
    </cfRule>
  </conditionalFormatting>
  <conditionalFormatting sqref="F136">
    <cfRule type="containsText" dxfId="1629" priority="362" stopIfTrue="1" operator="containsText" text="X">
      <formula>NOT(ISERROR(SEARCH("X",F136)))</formula>
    </cfRule>
  </conditionalFormatting>
  <conditionalFormatting sqref="G136">
    <cfRule type="cellIs" dxfId="1628" priority="361" operator="equal">
      <formula>"X"</formula>
    </cfRule>
  </conditionalFormatting>
  <conditionalFormatting sqref="M136">
    <cfRule type="cellIs" dxfId="1627" priority="360" operator="equal">
      <formula>"X"</formula>
    </cfRule>
  </conditionalFormatting>
  <conditionalFormatting sqref="F138">
    <cfRule type="containsText" dxfId="1626" priority="359" stopIfTrue="1" operator="containsText" text="X">
      <formula>NOT(ISERROR(SEARCH("X",F138)))</formula>
    </cfRule>
  </conditionalFormatting>
  <conditionalFormatting sqref="G138">
    <cfRule type="cellIs" dxfId="1625" priority="358" operator="equal">
      <formula>"X"</formula>
    </cfRule>
  </conditionalFormatting>
  <conditionalFormatting sqref="M138">
    <cfRule type="cellIs" dxfId="1624" priority="357" operator="equal">
      <formula>"X"</formula>
    </cfRule>
  </conditionalFormatting>
  <conditionalFormatting sqref="S138">
    <cfRule type="cellIs" dxfId="1623" priority="356" operator="equal">
      <formula>"X"</formula>
    </cfRule>
  </conditionalFormatting>
  <conditionalFormatting sqref="V138">
    <cfRule type="cellIs" dxfId="1622" priority="355" operator="equal">
      <formula>"X"</formula>
    </cfRule>
  </conditionalFormatting>
  <conditionalFormatting sqref="F139">
    <cfRule type="containsText" dxfId="1621" priority="354" stopIfTrue="1" operator="containsText" text="X">
      <formula>NOT(ISERROR(SEARCH("X",F139)))</formula>
    </cfRule>
  </conditionalFormatting>
  <conditionalFormatting sqref="G139">
    <cfRule type="cellIs" dxfId="1620" priority="353" operator="equal">
      <formula>"X"</formula>
    </cfRule>
  </conditionalFormatting>
  <conditionalFormatting sqref="M139">
    <cfRule type="cellIs" dxfId="1619" priority="352" operator="equal">
      <formula>"X"</formula>
    </cfRule>
  </conditionalFormatting>
  <conditionalFormatting sqref="S139">
    <cfRule type="cellIs" dxfId="1618" priority="351" operator="equal">
      <formula>"X"</formula>
    </cfRule>
  </conditionalFormatting>
  <conditionalFormatting sqref="V139">
    <cfRule type="cellIs" dxfId="1617" priority="350" operator="equal">
      <formula>"X"</formula>
    </cfRule>
  </conditionalFormatting>
  <conditionalFormatting sqref="F140">
    <cfRule type="containsText" dxfId="1616" priority="349" stopIfTrue="1" operator="containsText" text="X">
      <formula>NOT(ISERROR(SEARCH("X",F140)))</formula>
    </cfRule>
  </conditionalFormatting>
  <conditionalFormatting sqref="G140">
    <cfRule type="cellIs" dxfId="1615" priority="348" operator="equal">
      <formula>"X"</formula>
    </cfRule>
  </conditionalFormatting>
  <conditionalFormatting sqref="M140">
    <cfRule type="cellIs" dxfId="1614" priority="347" operator="equal">
      <formula>"X"</formula>
    </cfRule>
  </conditionalFormatting>
  <conditionalFormatting sqref="S140">
    <cfRule type="cellIs" dxfId="1613" priority="346" operator="equal">
      <formula>"X"</formula>
    </cfRule>
  </conditionalFormatting>
  <conditionalFormatting sqref="V140">
    <cfRule type="cellIs" dxfId="1612" priority="345" operator="equal">
      <formula>"X"</formula>
    </cfRule>
  </conditionalFormatting>
  <conditionalFormatting sqref="G146">
    <cfRule type="cellIs" dxfId="1611" priority="344" operator="equal">
      <formula>"X"</formula>
    </cfRule>
  </conditionalFormatting>
  <conditionalFormatting sqref="M146">
    <cfRule type="cellIs" dxfId="1610" priority="343" operator="equal">
      <formula>"X"</formula>
    </cfRule>
  </conditionalFormatting>
  <conditionalFormatting sqref="S146">
    <cfRule type="cellIs" dxfId="1609" priority="342" operator="equal">
      <formula>"X"</formula>
    </cfRule>
  </conditionalFormatting>
  <conditionalFormatting sqref="V146">
    <cfRule type="cellIs" dxfId="1608" priority="341" operator="equal">
      <formula>"X"</formula>
    </cfRule>
  </conditionalFormatting>
  <conditionalFormatting sqref="F147">
    <cfRule type="containsText" dxfId="1607" priority="340" stopIfTrue="1" operator="containsText" text="X">
      <formula>NOT(ISERROR(SEARCH("X",F147)))</formula>
    </cfRule>
  </conditionalFormatting>
  <conditionalFormatting sqref="G147">
    <cfRule type="cellIs" dxfId="1606" priority="339" operator="equal">
      <formula>"X"</formula>
    </cfRule>
  </conditionalFormatting>
  <conditionalFormatting sqref="M147">
    <cfRule type="cellIs" dxfId="1605" priority="338" operator="equal">
      <formula>"X"</formula>
    </cfRule>
  </conditionalFormatting>
  <conditionalFormatting sqref="S147">
    <cfRule type="cellIs" dxfId="1604" priority="337" operator="equal">
      <formula>"X"</formula>
    </cfRule>
  </conditionalFormatting>
  <conditionalFormatting sqref="V147">
    <cfRule type="cellIs" dxfId="1603" priority="336" operator="equal">
      <formula>"X"</formula>
    </cfRule>
  </conditionalFormatting>
  <conditionalFormatting sqref="M148">
    <cfRule type="cellIs" dxfId="1602" priority="335" operator="equal">
      <formula>"X"</formula>
    </cfRule>
  </conditionalFormatting>
  <conditionalFormatting sqref="S149">
    <cfRule type="cellIs" dxfId="1601" priority="334" operator="equal">
      <formula>"X"</formula>
    </cfRule>
  </conditionalFormatting>
  <conditionalFormatting sqref="V149">
    <cfRule type="cellIs" dxfId="1600" priority="333" operator="equal">
      <formula>"X"</formula>
    </cfRule>
  </conditionalFormatting>
  <conditionalFormatting sqref="G150">
    <cfRule type="cellIs" dxfId="1599" priority="332" operator="equal">
      <formula>"X"</formula>
    </cfRule>
  </conditionalFormatting>
  <conditionalFormatting sqref="M150">
    <cfRule type="cellIs" dxfId="1598" priority="331" operator="equal">
      <formula>"X"</formula>
    </cfRule>
  </conditionalFormatting>
  <conditionalFormatting sqref="S150">
    <cfRule type="cellIs" dxfId="1597" priority="330" operator="equal">
      <formula>"X"</formula>
    </cfRule>
  </conditionalFormatting>
  <conditionalFormatting sqref="V150">
    <cfRule type="cellIs" dxfId="1596" priority="329" operator="equal">
      <formula>"X"</formula>
    </cfRule>
  </conditionalFormatting>
  <conditionalFormatting sqref="G50">
    <cfRule type="cellIs" dxfId="1595" priority="328" operator="equal">
      <formula>"X"</formula>
    </cfRule>
  </conditionalFormatting>
  <conditionalFormatting sqref="F94">
    <cfRule type="containsText" dxfId="1594" priority="327" stopIfTrue="1" operator="containsText" text="X">
      <formula>NOT(ISERROR(SEARCH("X",F94)))</formula>
    </cfRule>
  </conditionalFormatting>
  <conditionalFormatting sqref="F91">
    <cfRule type="containsText" dxfId="1593" priority="326" stopIfTrue="1" operator="containsText" text="X">
      <formula>NOT(ISERROR(SEARCH("X",F91)))</formula>
    </cfRule>
  </conditionalFormatting>
  <conditionalFormatting sqref="G94">
    <cfRule type="cellIs" dxfId="1592" priority="322" operator="equal">
      <formula>"X"</formula>
    </cfRule>
  </conditionalFormatting>
  <conditionalFormatting sqref="M91">
    <cfRule type="cellIs" dxfId="1591" priority="325" operator="equal">
      <formula>"X"</formula>
    </cfRule>
  </conditionalFormatting>
  <conditionalFormatting sqref="S91">
    <cfRule type="cellIs" dxfId="1590" priority="324" operator="equal">
      <formula>"X"</formula>
    </cfRule>
  </conditionalFormatting>
  <conditionalFormatting sqref="V91">
    <cfRule type="cellIs" dxfId="1589" priority="323" operator="equal">
      <formula>"X"</formula>
    </cfRule>
  </conditionalFormatting>
  <conditionalFormatting sqref="M94">
    <cfRule type="cellIs" dxfId="1588" priority="321" operator="equal">
      <formula>"X"</formula>
    </cfRule>
  </conditionalFormatting>
  <conditionalFormatting sqref="S94">
    <cfRule type="cellIs" dxfId="1587" priority="320" operator="equal">
      <formula>"X"</formula>
    </cfRule>
  </conditionalFormatting>
  <conditionalFormatting sqref="V94">
    <cfRule type="cellIs" dxfId="1586" priority="319" operator="equal">
      <formula>"X"</formula>
    </cfRule>
  </conditionalFormatting>
  <conditionalFormatting sqref="G91">
    <cfRule type="cellIs" dxfId="1585" priority="318" operator="equal">
      <formula>"X"</formula>
    </cfRule>
  </conditionalFormatting>
  <conditionalFormatting sqref="F125">
    <cfRule type="containsText" dxfId="1584" priority="317" stopIfTrue="1" operator="containsText" text="X">
      <formula>NOT(ISERROR(SEARCH("X",F125)))</formula>
    </cfRule>
  </conditionalFormatting>
  <conditionalFormatting sqref="G125">
    <cfRule type="cellIs" dxfId="1583" priority="316" operator="equal">
      <formula>"X"</formula>
    </cfRule>
  </conditionalFormatting>
  <conditionalFormatting sqref="M125">
    <cfRule type="cellIs" dxfId="1582" priority="315" operator="equal">
      <formula>"X"</formula>
    </cfRule>
  </conditionalFormatting>
  <conditionalFormatting sqref="S125">
    <cfRule type="cellIs" dxfId="1581" priority="314" operator="equal">
      <formula>"X"</formula>
    </cfRule>
  </conditionalFormatting>
  <conditionalFormatting sqref="V125">
    <cfRule type="cellIs" dxfId="1580" priority="313" operator="equal">
      <formula>"X"</formula>
    </cfRule>
  </conditionalFormatting>
  <conditionalFormatting sqref="S134">
    <cfRule type="cellIs" dxfId="1579" priority="312" operator="equal">
      <formula>"X"</formula>
    </cfRule>
  </conditionalFormatting>
  <conditionalFormatting sqref="S136">
    <cfRule type="cellIs" dxfId="1578" priority="311" operator="equal">
      <formula>"X"</formula>
    </cfRule>
  </conditionalFormatting>
  <conditionalFormatting sqref="V134">
    <cfRule type="cellIs" dxfId="1577" priority="310" operator="equal">
      <formula>"X"</formula>
    </cfRule>
  </conditionalFormatting>
  <conditionalFormatting sqref="V136">
    <cfRule type="cellIs" dxfId="1576" priority="309" operator="equal">
      <formula>"X"</formula>
    </cfRule>
  </conditionalFormatting>
  <conditionalFormatting sqref="F11">
    <cfRule type="cellIs" dxfId="1575" priority="308" operator="equal">
      <formula>"X"</formula>
    </cfRule>
  </conditionalFormatting>
  <conditionalFormatting sqref="F12">
    <cfRule type="cellIs" dxfId="1574" priority="307" operator="equal">
      <formula>"x"</formula>
    </cfRule>
  </conditionalFormatting>
  <conditionalFormatting sqref="F13">
    <cfRule type="cellIs" dxfId="1573" priority="306" operator="equal">
      <formula>"x"</formula>
    </cfRule>
  </conditionalFormatting>
  <conditionalFormatting sqref="F15:F17">
    <cfRule type="containsText" dxfId="1572" priority="305" stopIfTrue="1" operator="containsText" text="X">
      <formula>NOT(ISERROR(SEARCH("X",F15)))</formula>
    </cfRule>
  </conditionalFormatting>
  <conditionalFormatting sqref="F148">
    <cfRule type="containsText" dxfId="1571" priority="304" stopIfTrue="1" operator="containsText" text="X">
      <formula>NOT(ISERROR(SEARCH("X",F148)))</formula>
    </cfRule>
  </conditionalFormatting>
  <conditionalFormatting sqref="F149">
    <cfRule type="containsText" dxfId="1570" priority="303" stopIfTrue="1" operator="containsText" text="X">
      <formula>NOT(ISERROR(SEARCH("X",F149)))</formula>
    </cfRule>
  </conditionalFormatting>
  <conditionalFormatting sqref="F150">
    <cfRule type="containsText" dxfId="1569" priority="302" stopIfTrue="1" operator="containsText" text="X">
      <formula>NOT(ISERROR(SEARCH("X",F150)))</formula>
    </cfRule>
  </conditionalFormatting>
  <conditionalFormatting sqref="F158">
    <cfRule type="containsText" dxfId="1568" priority="301" stopIfTrue="1" operator="containsText" text="X">
      <formula>NOT(ISERROR(SEARCH("X",F158)))</formula>
    </cfRule>
  </conditionalFormatting>
  <conditionalFormatting sqref="F159">
    <cfRule type="containsText" dxfId="1567" priority="300" stopIfTrue="1" operator="containsText" text="X">
      <formula>NOT(ISERROR(SEARCH("X",F159)))</formula>
    </cfRule>
  </conditionalFormatting>
  <conditionalFormatting sqref="G7:I7 S7:X7 M7:O7">
    <cfRule type="cellIs" dxfId="1566" priority="299" operator="equal">
      <formula>0</formula>
    </cfRule>
  </conditionalFormatting>
  <conditionalFormatting sqref="Y111">
    <cfRule type="cellIs" dxfId="1565" priority="249" operator="equal">
      <formula>"X"</formula>
    </cfRule>
  </conditionalFormatting>
  <conditionalFormatting sqref="Y89">
    <cfRule type="cellIs" dxfId="1564" priority="257" operator="equal">
      <formula>"X"</formula>
    </cfRule>
  </conditionalFormatting>
  <conditionalFormatting sqref="Y136">
    <cfRule type="cellIs" dxfId="1563" priority="226" operator="equal">
      <formula>"X"</formula>
    </cfRule>
  </conditionalFormatting>
  <conditionalFormatting sqref="Y124">
    <cfRule type="cellIs" dxfId="1562" priority="241" operator="equal">
      <formula>"X"</formula>
    </cfRule>
  </conditionalFormatting>
  <conditionalFormatting sqref="Y45">
    <cfRule type="cellIs" dxfId="1561" priority="287" operator="equal">
      <formula>"X"</formula>
    </cfRule>
  </conditionalFormatting>
  <conditionalFormatting sqref="Y29">
    <cfRule type="cellIs" dxfId="1560" priority="298" operator="equal">
      <formula>"X"</formula>
    </cfRule>
  </conditionalFormatting>
  <conditionalFormatting sqref="Y30">
    <cfRule type="cellIs" dxfId="1559" priority="297" operator="equal">
      <formula>"X"</formula>
    </cfRule>
  </conditionalFormatting>
  <conditionalFormatting sqref="Y31">
    <cfRule type="cellIs" dxfId="1558" priority="296" operator="equal">
      <formula>"X"</formula>
    </cfRule>
  </conditionalFormatting>
  <conditionalFormatting sqref="Y32">
    <cfRule type="cellIs" dxfId="1557" priority="295" operator="equal">
      <formula>"X"</formula>
    </cfRule>
  </conditionalFormatting>
  <conditionalFormatting sqref="Y33">
    <cfRule type="cellIs" dxfId="1556" priority="294" operator="equal">
      <formula>"X"</formula>
    </cfRule>
  </conditionalFormatting>
  <conditionalFormatting sqref="Y34">
    <cfRule type="cellIs" dxfId="1555" priority="293" operator="equal">
      <formula>"X"</formula>
    </cfRule>
  </conditionalFormatting>
  <conditionalFormatting sqref="Y35">
    <cfRule type="cellIs" dxfId="1554" priority="292" operator="equal">
      <formula>"X"</formula>
    </cfRule>
  </conditionalFormatting>
  <conditionalFormatting sqref="Y36">
    <cfRule type="cellIs" dxfId="1553" priority="291" operator="equal">
      <formula>"X"</formula>
    </cfRule>
  </conditionalFormatting>
  <conditionalFormatting sqref="Y37">
    <cfRule type="cellIs" dxfId="1552" priority="290" operator="equal">
      <formula>"X"</formula>
    </cfRule>
  </conditionalFormatting>
  <conditionalFormatting sqref="Y38">
    <cfRule type="cellIs" dxfId="1551" priority="289" operator="equal">
      <formula>"X"</formula>
    </cfRule>
  </conditionalFormatting>
  <conditionalFormatting sqref="Y39">
    <cfRule type="cellIs" dxfId="1550" priority="288" operator="equal">
      <formula>"X"</formula>
    </cfRule>
  </conditionalFormatting>
  <conditionalFormatting sqref="Y46">
    <cfRule type="cellIs" dxfId="1549" priority="286" operator="equal">
      <formula>"X"</formula>
    </cfRule>
  </conditionalFormatting>
  <conditionalFormatting sqref="Y47">
    <cfRule type="cellIs" dxfId="1548" priority="285" operator="equal">
      <formula>"X"</formula>
    </cfRule>
  </conditionalFormatting>
  <conditionalFormatting sqref="Y48">
    <cfRule type="cellIs" dxfId="1547" priority="284" operator="equal">
      <formula>"X"</formula>
    </cfRule>
  </conditionalFormatting>
  <conditionalFormatting sqref="Y49">
    <cfRule type="cellIs" dxfId="1546" priority="283" operator="equal">
      <formula>"X"</formula>
    </cfRule>
  </conditionalFormatting>
  <conditionalFormatting sqref="Y50">
    <cfRule type="cellIs" dxfId="1545" priority="282" operator="equal">
      <formula>"X"</formula>
    </cfRule>
  </conditionalFormatting>
  <conditionalFormatting sqref="Y53">
    <cfRule type="cellIs" dxfId="1544" priority="281" operator="equal">
      <formula>"X"</formula>
    </cfRule>
  </conditionalFormatting>
  <conditionalFormatting sqref="Y56">
    <cfRule type="cellIs" dxfId="1543" priority="280" operator="equal">
      <formula>"X"</formula>
    </cfRule>
  </conditionalFormatting>
  <conditionalFormatting sqref="Y57">
    <cfRule type="cellIs" dxfId="1542" priority="279" operator="equal">
      <formula>"X"</formula>
    </cfRule>
  </conditionalFormatting>
  <conditionalFormatting sqref="Y63">
    <cfRule type="cellIs" dxfId="1541" priority="278" operator="equal">
      <formula>"X"</formula>
    </cfRule>
  </conditionalFormatting>
  <conditionalFormatting sqref="Y64">
    <cfRule type="cellIs" dxfId="1540" priority="277" operator="equal">
      <formula>"X"</formula>
    </cfRule>
  </conditionalFormatting>
  <conditionalFormatting sqref="Y65">
    <cfRule type="cellIs" dxfId="1539" priority="276" operator="equal">
      <formula>"X"</formula>
    </cfRule>
  </conditionalFormatting>
  <conditionalFormatting sqref="Y66">
    <cfRule type="cellIs" dxfId="1538" priority="275" operator="equal">
      <formula>"X"</formula>
    </cfRule>
  </conditionalFormatting>
  <conditionalFormatting sqref="Y67">
    <cfRule type="cellIs" dxfId="1537" priority="274" operator="equal">
      <formula>"X"</formula>
    </cfRule>
  </conditionalFormatting>
  <conditionalFormatting sqref="Y69">
    <cfRule type="cellIs" dxfId="1536" priority="273" operator="equal">
      <formula>"X"</formula>
    </cfRule>
  </conditionalFormatting>
  <conditionalFormatting sqref="Y70">
    <cfRule type="cellIs" dxfId="1535" priority="272" operator="equal">
      <formula>"X"</formula>
    </cfRule>
  </conditionalFormatting>
  <conditionalFormatting sqref="Y68">
    <cfRule type="cellIs" dxfId="1534" priority="271" operator="equal">
      <formula>"X"</formula>
    </cfRule>
  </conditionalFormatting>
  <conditionalFormatting sqref="Y71">
    <cfRule type="cellIs" dxfId="1533" priority="270" operator="equal">
      <formula>"X"</formula>
    </cfRule>
  </conditionalFormatting>
  <conditionalFormatting sqref="Y72">
    <cfRule type="cellIs" dxfId="1532" priority="269" operator="equal">
      <formula>"X"</formula>
    </cfRule>
  </conditionalFormatting>
  <conditionalFormatting sqref="Y73">
    <cfRule type="cellIs" dxfId="1531" priority="268" operator="equal">
      <formula>"X"</formula>
    </cfRule>
  </conditionalFormatting>
  <conditionalFormatting sqref="Y74">
    <cfRule type="cellIs" dxfId="1530" priority="267" operator="equal">
      <formula>"X"</formula>
    </cfRule>
  </conditionalFormatting>
  <conditionalFormatting sqref="Y75">
    <cfRule type="cellIs" dxfId="1529" priority="266" operator="equal">
      <formula>"X"</formula>
    </cfRule>
  </conditionalFormatting>
  <conditionalFormatting sqref="Y84">
    <cfRule type="cellIs" dxfId="1528" priority="265" operator="equal">
      <formula>"X"</formula>
    </cfRule>
  </conditionalFormatting>
  <conditionalFormatting sqref="Y86">
    <cfRule type="cellIs" dxfId="1527" priority="264" operator="equal">
      <formula>"X"</formula>
    </cfRule>
  </conditionalFormatting>
  <conditionalFormatting sqref="Y90">
    <cfRule type="cellIs" dxfId="1526" priority="263" operator="equal">
      <formula>"X"</formula>
    </cfRule>
  </conditionalFormatting>
  <conditionalFormatting sqref="Y97">
    <cfRule type="cellIs" dxfId="1525" priority="262" operator="equal">
      <formula>"X"</formula>
    </cfRule>
  </conditionalFormatting>
  <conditionalFormatting sqref="Y98">
    <cfRule type="cellIs" dxfId="1524" priority="261" operator="equal">
      <formula>"X"</formula>
    </cfRule>
  </conditionalFormatting>
  <conditionalFormatting sqref="Y85">
    <cfRule type="cellIs" dxfId="1523" priority="260" operator="equal">
      <formula>"X"</formula>
    </cfRule>
  </conditionalFormatting>
  <conditionalFormatting sqref="Y87">
    <cfRule type="cellIs" dxfId="1522" priority="259" operator="equal">
      <formula>"X"</formula>
    </cfRule>
  </conditionalFormatting>
  <conditionalFormatting sqref="Y88">
    <cfRule type="cellIs" dxfId="1521" priority="258" operator="equal">
      <formula>"X"</formula>
    </cfRule>
  </conditionalFormatting>
  <conditionalFormatting sqref="Y104">
    <cfRule type="cellIs" dxfId="1520" priority="256" operator="equal">
      <formula>"X"</formula>
    </cfRule>
  </conditionalFormatting>
  <conditionalFormatting sqref="Y105">
    <cfRule type="cellIs" dxfId="1519" priority="255" operator="equal">
      <formula>"X"</formula>
    </cfRule>
  </conditionalFormatting>
  <conditionalFormatting sqref="Y114">
    <cfRule type="cellIs" dxfId="1518" priority="246" operator="equal">
      <formula>"X"</formula>
    </cfRule>
  </conditionalFormatting>
  <conditionalFormatting sqref="Y106">
    <cfRule type="cellIs" dxfId="1517" priority="254" operator="equal">
      <formula>"X"</formula>
    </cfRule>
  </conditionalFormatting>
  <conditionalFormatting sqref="Y107">
    <cfRule type="cellIs" dxfId="1516" priority="253" operator="equal">
      <formula>"X"</formula>
    </cfRule>
  </conditionalFormatting>
  <conditionalFormatting sqref="Y108">
    <cfRule type="cellIs" dxfId="1515" priority="252" operator="equal">
      <formula>"X"</formula>
    </cfRule>
  </conditionalFormatting>
  <conditionalFormatting sqref="Y109">
    <cfRule type="cellIs" dxfId="1514" priority="251" operator="equal">
      <formula>"X"</formula>
    </cfRule>
  </conditionalFormatting>
  <conditionalFormatting sqref="Y110">
    <cfRule type="cellIs" dxfId="1513" priority="250" operator="equal">
      <formula>"X"</formula>
    </cfRule>
  </conditionalFormatting>
  <conditionalFormatting sqref="Y112">
    <cfRule type="cellIs" dxfId="1512" priority="248" operator="equal">
      <formula>"X"</formula>
    </cfRule>
  </conditionalFormatting>
  <conditionalFormatting sqref="Y113">
    <cfRule type="cellIs" dxfId="1511" priority="247" operator="equal">
      <formula>"X"</formula>
    </cfRule>
  </conditionalFormatting>
  <conditionalFormatting sqref="Y133">
    <cfRule type="cellIs" dxfId="1510" priority="238" operator="equal">
      <formula>"X"</formula>
    </cfRule>
  </conditionalFormatting>
  <conditionalFormatting sqref="Y132">
    <cfRule type="cellIs" dxfId="1509" priority="239" operator="equal">
      <formula>"X"</formula>
    </cfRule>
  </conditionalFormatting>
  <conditionalFormatting sqref="Y120">
    <cfRule type="cellIs" dxfId="1508" priority="245" operator="equal">
      <formula>"X"</formula>
    </cfRule>
  </conditionalFormatting>
  <conditionalFormatting sqref="Y121">
    <cfRule type="cellIs" dxfId="1507" priority="244" operator="equal">
      <formula>"X"</formula>
    </cfRule>
  </conditionalFormatting>
  <conditionalFormatting sqref="Y122">
    <cfRule type="cellIs" dxfId="1506" priority="243" operator="equal">
      <formula>"X"</formula>
    </cfRule>
  </conditionalFormatting>
  <conditionalFormatting sqref="Y123">
    <cfRule type="cellIs" dxfId="1505" priority="242" operator="equal">
      <formula>"X"</formula>
    </cfRule>
  </conditionalFormatting>
  <conditionalFormatting sqref="Y131">
    <cfRule type="cellIs" dxfId="1504" priority="240" operator="equal">
      <formula>"X"</formula>
    </cfRule>
  </conditionalFormatting>
  <conditionalFormatting sqref="Y138">
    <cfRule type="cellIs" dxfId="1503" priority="237" operator="equal">
      <formula>"X"</formula>
    </cfRule>
  </conditionalFormatting>
  <conditionalFormatting sqref="Y139">
    <cfRule type="cellIs" dxfId="1502" priority="236" operator="equal">
      <formula>"X"</formula>
    </cfRule>
  </conditionalFormatting>
  <conditionalFormatting sqref="Y140">
    <cfRule type="cellIs" dxfId="1501" priority="235" operator="equal">
      <formula>"X"</formula>
    </cfRule>
  </conditionalFormatting>
  <conditionalFormatting sqref="Y146">
    <cfRule type="cellIs" dxfId="1500" priority="234" operator="equal">
      <formula>"X"</formula>
    </cfRule>
  </conditionalFormatting>
  <conditionalFormatting sqref="Y147">
    <cfRule type="cellIs" dxfId="1499" priority="233" operator="equal">
      <formula>"X"</formula>
    </cfRule>
  </conditionalFormatting>
  <conditionalFormatting sqref="Y149">
    <cfRule type="cellIs" dxfId="1498" priority="232" operator="equal">
      <formula>"X"</formula>
    </cfRule>
  </conditionalFormatting>
  <conditionalFormatting sqref="Y150">
    <cfRule type="cellIs" dxfId="1497" priority="231" operator="equal">
      <formula>"X"</formula>
    </cfRule>
  </conditionalFormatting>
  <conditionalFormatting sqref="Y91">
    <cfRule type="cellIs" dxfId="1496" priority="230" operator="equal">
      <formula>"X"</formula>
    </cfRule>
  </conditionalFormatting>
  <conditionalFormatting sqref="Y94">
    <cfRule type="cellIs" dxfId="1495" priority="229" operator="equal">
      <formula>"X"</formula>
    </cfRule>
  </conditionalFormatting>
  <conditionalFormatting sqref="Y125">
    <cfRule type="cellIs" dxfId="1494" priority="228" operator="equal">
      <formula>"X"</formula>
    </cfRule>
  </conditionalFormatting>
  <conditionalFormatting sqref="Y134">
    <cfRule type="cellIs" dxfId="1493" priority="227" operator="equal">
      <formula>"X"</formula>
    </cfRule>
  </conditionalFormatting>
  <conditionalFormatting sqref="Y7:AA7">
    <cfRule type="cellIs" dxfId="1492" priority="225" operator="equal">
      <formula>0</formula>
    </cfRule>
  </conditionalFormatting>
  <conditionalFormatting sqref="P107">
    <cfRule type="cellIs" dxfId="1491" priority="176" operator="equal">
      <formula>"X"</formula>
    </cfRule>
  </conditionalFormatting>
  <conditionalFormatting sqref="P85">
    <cfRule type="cellIs" dxfId="1490" priority="183" operator="equal">
      <formula>"X"</formula>
    </cfRule>
  </conditionalFormatting>
  <conditionalFormatting sqref="P139">
    <cfRule type="cellIs" dxfId="1489" priority="157" operator="equal">
      <formula>"X"</formula>
    </cfRule>
  </conditionalFormatting>
  <conditionalFormatting sqref="P150">
    <cfRule type="cellIs" dxfId="1488" priority="152" operator="equal">
      <formula>"X"</formula>
    </cfRule>
  </conditionalFormatting>
  <conditionalFormatting sqref="P94">
    <cfRule type="cellIs" dxfId="1487" priority="150" operator="equal">
      <formula>"X"</formula>
    </cfRule>
  </conditionalFormatting>
  <conditionalFormatting sqref="P114">
    <cfRule type="cellIs" dxfId="1486" priority="169" operator="equal">
      <formula>"X"</formula>
    </cfRule>
  </conditionalFormatting>
  <conditionalFormatting sqref="P38">
    <cfRule type="cellIs" dxfId="1485" priority="215" operator="equal">
      <formula>"X"</formula>
    </cfRule>
  </conditionalFormatting>
  <conditionalFormatting sqref="P56">
    <cfRule type="cellIs" dxfId="1484" priority="206" operator="equal">
      <formula>"X"</formula>
    </cfRule>
  </conditionalFormatting>
  <conditionalFormatting sqref="P35">
    <cfRule type="cellIs" dxfId="1483" priority="218" operator="equal">
      <formula>"X"</formula>
    </cfRule>
  </conditionalFormatting>
  <conditionalFormatting sqref="P29">
    <cfRule type="cellIs" dxfId="1482" priority="224" operator="equal">
      <formula>"X"</formula>
    </cfRule>
  </conditionalFormatting>
  <conditionalFormatting sqref="P30">
    <cfRule type="cellIs" dxfId="1481" priority="223" operator="equal">
      <formula>"X"</formula>
    </cfRule>
  </conditionalFormatting>
  <conditionalFormatting sqref="P31">
    <cfRule type="cellIs" dxfId="1480" priority="222" operator="equal">
      <formula>"X"</formula>
    </cfRule>
  </conditionalFormatting>
  <conditionalFormatting sqref="P32">
    <cfRule type="cellIs" dxfId="1479" priority="221" operator="equal">
      <formula>"X"</formula>
    </cfRule>
  </conditionalFormatting>
  <conditionalFormatting sqref="P33">
    <cfRule type="cellIs" dxfId="1478" priority="220" operator="equal">
      <formula>"X"</formula>
    </cfRule>
  </conditionalFormatting>
  <conditionalFormatting sqref="P34">
    <cfRule type="cellIs" dxfId="1477" priority="219" operator="equal">
      <formula>"X"</formula>
    </cfRule>
  </conditionalFormatting>
  <conditionalFormatting sqref="P36">
    <cfRule type="cellIs" dxfId="1476" priority="217" operator="equal">
      <formula>"X"</formula>
    </cfRule>
  </conditionalFormatting>
  <conditionalFormatting sqref="P37">
    <cfRule type="cellIs" dxfId="1475" priority="216" operator="equal">
      <formula>"X"</formula>
    </cfRule>
  </conditionalFormatting>
  <conditionalFormatting sqref="P39">
    <cfRule type="cellIs" dxfId="1474" priority="214" operator="equal">
      <formula>"X"</formula>
    </cfRule>
  </conditionalFormatting>
  <conditionalFormatting sqref="P45">
    <cfRule type="cellIs" dxfId="1473" priority="213" operator="equal">
      <formula>"X"</formula>
    </cfRule>
  </conditionalFormatting>
  <conditionalFormatting sqref="P46">
    <cfRule type="cellIs" dxfId="1472" priority="212" operator="equal">
      <formula>"X"</formula>
    </cfRule>
  </conditionalFormatting>
  <conditionalFormatting sqref="P47">
    <cfRule type="cellIs" dxfId="1471" priority="211" operator="equal">
      <formula>"X"</formula>
    </cfRule>
  </conditionalFormatting>
  <conditionalFormatting sqref="P48">
    <cfRule type="cellIs" dxfId="1470" priority="210" operator="equal">
      <formula>"X"</formula>
    </cfRule>
  </conditionalFormatting>
  <conditionalFormatting sqref="P49">
    <cfRule type="cellIs" dxfId="1469" priority="209" operator="equal">
      <formula>"X"</formula>
    </cfRule>
  </conditionalFormatting>
  <conditionalFormatting sqref="P50">
    <cfRule type="cellIs" dxfId="1468" priority="208" operator="equal">
      <formula>"X"</formula>
    </cfRule>
  </conditionalFormatting>
  <conditionalFormatting sqref="P53">
    <cfRule type="cellIs" dxfId="1467" priority="207" operator="equal">
      <formula>"X"</formula>
    </cfRule>
  </conditionalFormatting>
  <conditionalFormatting sqref="P57">
    <cfRule type="cellIs" dxfId="1466" priority="205" operator="equal">
      <formula>"X"</formula>
    </cfRule>
  </conditionalFormatting>
  <conditionalFormatting sqref="P63">
    <cfRule type="cellIs" dxfId="1465" priority="204" operator="equal">
      <formula>"X"</formula>
    </cfRule>
  </conditionalFormatting>
  <conditionalFormatting sqref="P64">
    <cfRule type="cellIs" dxfId="1464" priority="203" operator="equal">
      <formula>"X"</formula>
    </cfRule>
  </conditionalFormatting>
  <conditionalFormatting sqref="P65">
    <cfRule type="cellIs" dxfId="1463" priority="202" operator="equal">
      <formula>"X"</formula>
    </cfRule>
  </conditionalFormatting>
  <conditionalFormatting sqref="P66">
    <cfRule type="cellIs" dxfId="1462" priority="201" operator="equal">
      <formula>"X"</formula>
    </cfRule>
  </conditionalFormatting>
  <conditionalFormatting sqref="P67">
    <cfRule type="cellIs" dxfId="1461" priority="200" operator="equal">
      <formula>"X"</formula>
    </cfRule>
  </conditionalFormatting>
  <conditionalFormatting sqref="P69">
    <cfRule type="cellIs" dxfId="1460" priority="199" operator="equal">
      <formula>"X"</formula>
    </cfRule>
  </conditionalFormatting>
  <conditionalFormatting sqref="P70">
    <cfRule type="cellIs" dxfId="1459" priority="198" operator="equal">
      <formula>"X"</formula>
    </cfRule>
  </conditionalFormatting>
  <conditionalFormatting sqref="P68">
    <cfRule type="cellIs" dxfId="1458" priority="197" operator="equal">
      <formula>"X"</formula>
    </cfRule>
  </conditionalFormatting>
  <conditionalFormatting sqref="P71">
    <cfRule type="cellIs" dxfId="1457" priority="196" operator="equal">
      <formula>"X"</formula>
    </cfRule>
  </conditionalFormatting>
  <conditionalFormatting sqref="P72">
    <cfRule type="cellIs" dxfId="1456" priority="195" operator="equal">
      <formula>"X"</formula>
    </cfRule>
  </conditionalFormatting>
  <conditionalFormatting sqref="P73">
    <cfRule type="cellIs" dxfId="1455" priority="194" operator="equal">
      <formula>"X"</formula>
    </cfRule>
  </conditionalFormatting>
  <conditionalFormatting sqref="P74">
    <cfRule type="cellIs" dxfId="1454" priority="193" operator="equal">
      <formula>"X"</formula>
    </cfRule>
  </conditionalFormatting>
  <conditionalFormatting sqref="P75">
    <cfRule type="cellIs" dxfId="1453" priority="192" operator="equal">
      <formula>"X"</formula>
    </cfRule>
  </conditionalFormatting>
  <conditionalFormatting sqref="P81">
    <cfRule type="cellIs" dxfId="1452" priority="191" operator="equal">
      <formula>"X"</formula>
    </cfRule>
  </conditionalFormatting>
  <conditionalFormatting sqref="P82">
    <cfRule type="cellIs" dxfId="1451" priority="190" operator="equal">
      <formula>"X"</formula>
    </cfRule>
  </conditionalFormatting>
  <conditionalFormatting sqref="P83">
    <cfRule type="cellIs" dxfId="1450" priority="189" operator="equal">
      <formula>"X"</formula>
    </cfRule>
  </conditionalFormatting>
  <conditionalFormatting sqref="P84">
    <cfRule type="cellIs" dxfId="1449" priority="188" operator="equal">
      <formula>"X"</formula>
    </cfRule>
  </conditionalFormatting>
  <conditionalFormatting sqref="P86">
    <cfRule type="cellIs" dxfId="1448" priority="187" operator="equal">
      <formula>"X"</formula>
    </cfRule>
  </conditionalFormatting>
  <conditionalFormatting sqref="P90">
    <cfRule type="cellIs" dxfId="1447" priority="186" operator="equal">
      <formula>"X"</formula>
    </cfRule>
  </conditionalFormatting>
  <conditionalFormatting sqref="P97">
    <cfRule type="cellIs" dxfId="1446" priority="185" operator="equal">
      <formula>"X"</formula>
    </cfRule>
  </conditionalFormatting>
  <conditionalFormatting sqref="P98">
    <cfRule type="cellIs" dxfId="1445" priority="184" operator="equal">
      <formula>"X"</formula>
    </cfRule>
  </conditionalFormatting>
  <conditionalFormatting sqref="P87">
    <cfRule type="cellIs" dxfId="1444" priority="182" operator="equal">
      <formula>"X"</formula>
    </cfRule>
  </conditionalFormatting>
  <conditionalFormatting sqref="P88">
    <cfRule type="cellIs" dxfId="1443" priority="181" operator="equal">
      <formula>"X"</formula>
    </cfRule>
  </conditionalFormatting>
  <conditionalFormatting sqref="P89">
    <cfRule type="cellIs" dxfId="1442" priority="180" operator="equal">
      <formula>"X"</formula>
    </cfRule>
  </conditionalFormatting>
  <conditionalFormatting sqref="P104">
    <cfRule type="cellIs" dxfId="1441" priority="179" operator="equal">
      <formula>"X"</formula>
    </cfRule>
  </conditionalFormatting>
  <conditionalFormatting sqref="P105">
    <cfRule type="cellIs" dxfId="1440" priority="178" operator="equal">
      <formula>"X"</formula>
    </cfRule>
  </conditionalFormatting>
  <conditionalFormatting sqref="P106">
    <cfRule type="cellIs" dxfId="1439" priority="177" operator="equal">
      <formula>"X"</formula>
    </cfRule>
  </conditionalFormatting>
  <conditionalFormatting sqref="P108">
    <cfRule type="cellIs" dxfId="1438" priority="175" operator="equal">
      <formula>"X"</formula>
    </cfRule>
  </conditionalFormatting>
  <conditionalFormatting sqref="P109">
    <cfRule type="cellIs" dxfId="1437" priority="174" operator="equal">
      <formula>"X"</formula>
    </cfRule>
  </conditionalFormatting>
  <conditionalFormatting sqref="P110">
    <cfRule type="cellIs" dxfId="1436" priority="173" operator="equal">
      <formula>"X"</formula>
    </cfRule>
  </conditionalFormatting>
  <conditionalFormatting sqref="P111">
    <cfRule type="cellIs" dxfId="1435" priority="172" operator="equal">
      <formula>"X"</formula>
    </cfRule>
  </conditionalFormatting>
  <conditionalFormatting sqref="P112">
    <cfRule type="cellIs" dxfId="1434" priority="171" operator="equal">
      <formula>"X"</formula>
    </cfRule>
  </conditionalFormatting>
  <conditionalFormatting sqref="P113">
    <cfRule type="cellIs" dxfId="1433" priority="170" operator="equal">
      <formula>"X"</formula>
    </cfRule>
  </conditionalFormatting>
  <conditionalFormatting sqref="P133">
    <cfRule type="cellIs" dxfId="1432" priority="161" operator="equal">
      <formula>"X"</formula>
    </cfRule>
  </conditionalFormatting>
  <conditionalFormatting sqref="P132">
    <cfRule type="cellIs" dxfId="1431" priority="162" operator="equal">
      <formula>"X"</formula>
    </cfRule>
  </conditionalFormatting>
  <conditionalFormatting sqref="P131">
    <cfRule type="cellIs" dxfId="1430" priority="163" operator="equal">
      <formula>"X"</formula>
    </cfRule>
  </conditionalFormatting>
  <conditionalFormatting sqref="P120">
    <cfRule type="cellIs" dxfId="1429" priority="168" operator="equal">
      <formula>"X"</formula>
    </cfRule>
  </conditionalFormatting>
  <conditionalFormatting sqref="P121">
    <cfRule type="cellIs" dxfId="1428" priority="167" operator="equal">
      <formula>"X"</formula>
    </cfRule>
  </conditionalFormatting>
  <conditionalFormatting sqref="P122">
    <cfRule type="cellIs" dxfId="1427" priority="166" operator="equal">
      <formula>"X"</formula>
    </cfRule>
  </conditionalFormatting>
  <conditionalFormatting sqref="P123">
    <cfRule type="cellIs" dxfId="1426" priority="165" operator="equal">
      <formula>"X"</formula>
    </cfRule>
  </conditionalFormatting>
  <conditionalFormatting sqref="P124">
    <cfRule type="cellIs" dxfId="1425" priority="164" operator="equal">
      <formula>"X"</formula>
    </cfRule>
  </conditionalFormatting>
  <conditionalFormatting sqref="P134">
    <cfRule type="cellIs" dxfId="1424" priority="160" operator="equal">
      <formula>"X"</formula>
    </cfRule>
  </conditionalFormatting>
  <conditionalFormatting sqref="P136">
    <cfRule type="cellIs" dxfId="1423" priority="159" operator="equal">
      <formula>"X"</formula>
    </cfRule>
  </conditionalFormatting>
  <conditionalFormatting sqref="P138">
    <cfRule type="cellIs" dxfId="1422" priority="158" operator="equal">
      <formula>"X"</formula>
    </cfRule>
  </conditionalFormatting>
  <conditionalFormatting sqref="P140">
    <cfRule type="cellIs" dxfId="1421" priority="156" operator="equal">
      <formula>"X"</formula>
    </cfRule>
  </conditionalFormatting>
  <conditionalFormatting sqref="P146">
    <cfRule type="cellIs" dxfId="1420" priority="155" operator="equal">
      <formula>"X"</formula>
    </cfRule>
  </conditionalFormatting>
  <conditionalFormatting sqref="P147">
    <cfRule type="cellIs" dxfId="1419" priority="154" operator="equal">
      <formula>"X"</formula>
    </cfRule>
  </conditionalFormatting>
  <conditionalFormatting sqref="P148">
    <cfRule type="cellIs" dxfId="1418" priority="153" operator="equal">
      <formula>"X"</formula>
    </cfRule>
  </conditionalFormatting>
  <conditionalFormatting sqref="P91">
    <cfRule type="cellIs" dxfId="1417" priority="151" operator="equal">
      <formula>"X"</formula>
    </cfRule>
  </conditionalFormatting>
  <conditionalFormatting sqref="P125">
    <cfRule type="cellIs" dxfId="1416" priority="149" operator="equal">
      <formula>"X"</formula>
    </cfRule>
  </conditionalFormatting>
  <conditionalFormatting sqref="P7:R7">
    <cfRule type="cellIs" dxfId="1415" priority="148" operator="equal">
      <formula>0</formula>
    </cfRule>
  </conditionalFormatting>
  <conditionalFormatting sqref="J53">
    <cfRule type="cellIs" dxfId="1414" priority="131" operator="equal">
      <formula>"X"</formula>
    </cfRule>
  </conditionalFormatting>
  <conditionalFormatting sqref="J56">
    <cfRule type="cellIs" dxfId="1413" priority="130" operator="equal">
      <formula>"X"</formula>
    </cfRule>
  </conditionalFormatting>
  <conditionalFormatting sqref="J35">
    <cfRule type="cellIs" dxfId="1412" priority="141" operator="equal">
      <formula>"X"</formula>
    </cfRule>
  </conditionalFormatting>
  <conditionalFormatting sqref="J29">
    <cfRule type="cellIs" dxfId="1411" priority="147" operator="equal">
      <formula>"X"</formula>
    </cfRule>
  </conditionalFormatting>
  <conditionalFormatting sqref="J30">
    <cfRule type="cellIs" dxfId="1410" priority="146" operator="equal">
      <formula>"X"</formula>
    </cfRule>
  </conditionalFormatting>
  <conditionalFormatting sqref="J31">
    <cfRule type="cellIs" dxfId="1409" priority="145" operator="equal">
      <formula>"X"</formula>
    </cfRule>
  </conditionalFormatting>
  <conditionalFormatting sqref="J32">
    <cfRule type="cellIs" dxfId="1408" priority="144" operator="equal">
      <formula>"X"</formula>
    </cfRule>
  </conditionalFormatting>
  <conditionalFormatting sqref="J33">
    <cfRule type="cellIs" dxfId="1407" priority="143" operator="equal">
      <formula>"X"</formula>
    </cfRule>
  </conditionalFormatting>
  <conditionalFormatting sqref="J34">
    <cfRule type="cellIs" dxfId="1406" priority="142" operator="equal">
      <formula>"X"</formula>
    </cfRule>
  </conditionalFormatting>
  <conditionalFormatting sqref="J36">
    <cfRule type="cellIs" dxfId="1405" priority="140" operator="equal">
      <formula>"X"</formula>
    </cfRule>
  </conditionalFormatting>
  <conditionalFormatting sqref="J37">
    <cfRule type="cellIs" dxfId="1404" priority="139" operator="equal">
      <formula>"X"</formula>
    </cfRule>
  </conditionalFormatting>
  <conditionalFormatting sqref="J38">
    <cfRule type="cellIs" dxfId="1403" priority="138" operator="equal">
      <formula>"X"</formula>
    </cfRule>
  </conditionalFormatting>
  <conditionalFormatting sqref="J39">
    <cfRule type="cellIs" dxfId="1402" priority="137" operator="equal">
      <formula>"X"</formula>
    </cfRule>
  </conditionalFormatting>
  <conditionalFormatting sqref="J45">
    <cfRule type="cellIs" dxfId="1401" priority="136" operator="equal">
      <formula>"X"</formula>
    </cfRule>
  </conditionalFormatting>
  <conditionalFormatting sqref="J46">
    <cfRule type="cellIs" dxfId="1400" priority="135" operator="equal">
      <formula>"X"</formula>
    </cfRule>
  </conditionalFormatting>
  <conditionalFormatting sqref="J47">
    <cfRule type="cellIs" dxfId="1399" priority="134" operator="equal">
      <formula>"X"</formula>
    </cfRule>
  </conditionalFormatting>
  <conditionalFormatting sqref="J48">
    <cfRule type="cellIs" dxfId="1398" priority="133" operator="equal">
      <formula>"X"</formula>
    </cfRule>
  </conditionalFormatting>
  <conditionalFormatting sqref="J49">
    <cfRule type="cellIs" dxfId="1397" priority="132" operator="equal">
      <formula>"X"</formula>
    </cfRule>
  </conditionalFormatting>
  <conditionalFormatting sqref="J57">
    <cfRule type="cellIs" dxfId="1396" priority="129" operator="equal">
      <formula>"X"</formula>
    </cfRule>
  </conditionalFormatting>
  <conditionalFormatting sqref="J63">
    <cfRule type="cellIs" dxfId="1395" priority="128" operator="equal">
      <formula>"X"</formula>
    </cfRule>
  </conditionalFormatting>
  <conditionalFormatting sqref="J64">
    <cfRule type="cellIs" dxfId="1394" priority="127" operator="equal">
      <formula>"X"</formula>
    </cfRule>
  </conditionalFormatting>
  <conditionalFormatting sqref="J65">
    <cfRule type="cellIs" dxfId="1393" priority="126" operator="equal">
      <formula>"X"</formula>
    </cfRule>
  </conditionalFormatting>
  <conditionalFormatting sqref="J66">
    <cfRule type="cellIs" dxfId="1392" priority="125" operator="equal">
      <formula>"X"</formula>
    </cfRule>
  </conditionalFormatting>
  <conditionalFormatting sqref="J67">
    <cfRule type="cellIs" dxfId="1391" priority="124" operator="equal">
      <formula>"X"</formula>
    </cfRule>
  </conditionalFormatting>
  <conditionalFormatting sqref="J69">
    <cfRule type="cellIs" dxfId="1390" priority="123" operator="equal">
      <formula>"X"</formula>
    </cfRule>
  </conditionalFormatting>
  <conditionalFormatting sqref="J70">
    <cfRule type="cellIs" dxfId="1389" priority="122" operator="equal">
      <formula>"X"</formula>
    </cfRule>
  </conditionalFormatting>
  <conditionalFormatting sqref="J68">
    <cfRule type="cellIs" dxfId="1388" priority="121" operator="equal">
      <formula>"X"</formula>
    </cfRule>
  </conditionalFormatting>
  <conditionalFormatting sqref="J71">
    <cfRule type="cellIs" dxfId="1387" priority="120" operator="equal">
      <formula>"X"</formula>
    </cfRule>
  </conditionalFormatting>
  <conditionalFormatting sqref="J72">
    <cfRule type="cellIs" dxfId="1386" priority="119" operator="equal">
      <formula>"X"</formula>
    </cfRule>
  </conditionalFormatting>
  <conditionalFormatting sqref="J73">
    <cfRule type="cellIs" dxfId="1385" priority="118" operator="equal">
      <formula>"X"</formula>
    </cfRule>
  </conditionalFormatting>
  <conditionalFormatting sqref="J74">
    <cfRule type="cellIs" dxfId="1384" priority="117" operator="equal">
      <formula>"X"</formula>
    </cfRule>
  </conditionalFormatting>
  <conditionalFormatting sqref="J75">
    <cfRule type="cellIs" dxfId="1383" priority="116" operator="equal">
      <formula>"X"</formula>
    </cfRule>
  </conditionalFormatting>
  <conditionalFormatting sqref="J84">
    <cfRule type="cellIs" dxfId="1382" priority="115" operator="equal">
      <formula>"X"</formula>
    </cfRule>
  </conditionalFormatting>
  <conditionalFormatting sqref="J86">
    <cfRule type="cellIs" dxfId="1381" priority="114" operator="equal">
      <formula>"X"</formula>
    </cfRule>
  </conditionalFormatting>
  <conditionalFormatting sqref="J90">
    <cfRule type="cellIs" dxfId="1380" priority="113" operator="equal">
      <formula>"X"</formula>
    </cfRule>
  </conditionalFormatting>
  <conditionalFormatting sqref="J97">
    <cfRule type="cellIs" dxfId="1379" priority="112" operator="equal">
      <formula>"X"</formula>
    </cfRule>
  </conditionalFormatting>
  <conditionalFormatting sqref="J98">
    <cfRule type="cellIs" dxfId="1378" priority="111" operator="equal">
      <formula>"X"</formula>
    </cfRule>
  </conditionalFormatting>
  <conditionalFormatting sqref="J85">
    <cfRule type="cellIs" dxfId="1377" priority="110" operator="equal">
      <formula>"X"</formula>
    </cfRule>
  </conditionalFormatting>
  <conditionalFormatting sqref="J87">
    <cfRule type="cellIs" dxfId="1376" priority="109" operator="equal">
      <formula>"X"</formula>
    </cfRule>
  </conditionalFormatting>
  <conditionalFormatting sqref="J88">
    <cfRule type="cellIs" dxfId="1375" priority="108" operator="equal">
      <formula>"X"</formula>
    </cfRule>
  </conditionalFormatting>
  <conditionalFormatting sqref="J89">
    <cfRule type="cellIs" dxfId="1374" priority="107" operator="equal">
      <formula>"X"</formula>
    </cfRule>
  </conditionalFormatting>
  <conditionalFormatting sqref="M13">
    <cfRule type="cellIs" dxfId="1373" priority="96" operator="equal">
      <formula>"X"</formula>
    </cfRule>
  </conditionalFormatting>
  <conditionalFormatting sqref="M11">
    <cfRule type="cellIs" dxfId="1372" priority="102" operator="equal">
      <formula>"X"</formula>
    </cfRule>
  </conditionalFormatting>
  <conditionalFormatting sqref="S11">
    <cfRule type="cellIs" dxfId="1371" priority="101" operator="equal">
      <formula>"X"</formula>
    </cfRule>
  </conditionalFormatting>
  <conditionalFormatting sqref="V11">
    <cfRule type="cellIs" dxfId="1370" priority="100" operator="equal">
      <formula>"X"</formula>
    </cfRule>
  </conditionalFormatting>
  <conditionalFormatting sqref="M12">
    <cfRule type="cellIs" dxfId="1369" priority="99" operator="equal">
      <formula>"X"</formula>
    </cfRule>
  </conditionalFormatting>
  <conditionalFormatting sqref="S12">
    <cfRule type="cellIs" dxfId="1368" priority="98" operator="equal">
      <formula>"X"</formula>
    </cfRule>
  </conditionalFormatting>
  <conditionalFormatting sqref="V12">
    <cfRule type="cellIs" dxfId="1367" priority="97" operator="equal">
      <formula>"X"</formula>
    </cfRule>
  </conditionalFormatting>
  <conditionalFormatting sqref="S13">
    <cfRule type="cellIs" dxfId="1366" priority="95" operator="equal">
      <formula>"X"</formula>
    </cfRule>
  </conditionalFormatting>
  <conditionalFormatting sqref="J50">
    <cfRule type="cellIs" dxfId="1365" priority="106" operator="equal">
      <formula>"X"</formula>
    </cfRule>
  </conditionalFormatting>
  <conditionalFormatting sqref="J94">
    <cfRule type="cellIs" dxfId="1364" priority="105" operator="equal">
      <formula>"X"</formula>
    </cfRule>
  </conditionalFormatting>
  <conditionalFormatting sqref="J91">
    <cfRule type="cellIs" dxfId="1363" priority="104" operator="equal">
      <formula>"X"</formula>
    </cfRule>
  </conditionalFormatting>
  <conditionalFormatting sqref="J11">
    <cfRule type="cellIs" dxfId="1362" priority="87" operator="equal">
      <formula>"X"</formula>
    </cfRule>
  </conditionalFormatting>
  <conditionalFormatting sqref="J7:L7">
    <cfRule type="cellIs" dxfId="1361" priority="103" operator="equal">
      <formula>0</formula>
    </cfRule>
  </conditionalFormatting>
  <conditionalFormatting sqref="V13">
    <cfRule type="cellIs" dxfId="1360" priority="94" operator="equal">
      <formula>"X"</formula>
    </cfRule>
  </conditionalFormatting>
  <conditionalFormatting sqref="Y11">
    <cfRule type="cellIs" dxfId="1359" priority="93" operator="equal">
      <formula>"X"</formula>
    </cfRule>
  </conditionalFormatting>
  <conditionalFormatting sqref="Y12">
    <cfRule type="cellIs" dxfId="1358" priority="92" operator="equal">
      <formula>"X"</formula>
    </cfRule>
  </conditionalFormatting>
  <conditionalFormatting sqref="Y13">
    <cfRule type="cellIs" dxfId="1357" priority="91" operator="equal">
      <formula>"X"</formula>
    </cfRule>
  </conditionalFormatting>
  <conditionalFormatting sqref="P11">
    <cfRule type="cellIs" dxfId="1356" priority="90" operator="equal">
      <formula>"X"</formula>
    </cfRule>
  </conditionalFormatting>
  <conditionalFormatting sqref="P12">
    <cfRule type="cellIs" dxfId="1355" priority="89" operator="equal">
      <formula>"X"</formula>
    </cfRule>
  </conditionalFormatting>
  <conditionalFormatting sqref="P13">
    <cfRule type="cellIs" dxfId="1354" priority="88" operator="equal">
      <formula>"X"</formula>
    </cfRule>
  </conditionalFormatting>
  <conditionalFormatting sqref="J12">
    <cfRule type="cellIs" dxfId="1353" priority="86" operator="equal">
      <formula>"X"</formula>
    </cfRule>
  </conditionalFormatting>
  <conditionalFormatting sqref="J13">
    <cfRule type="cellIs" dxfId="1352" priority="85" operator="equal">
      <formula>"X"</formula>
    </cfRule>
  </conditionalFormatting>
  <conditionalFormatting sqref="M15">
    <cfRule type="cellIs" dxfId="1351" priority="84" operator="equal">
      <formula>"X"</formula>
    </cfRule>
  </conditionalFormatting>
  <conditionalFormatting sqref="S15">
    <cfRule type="cellIs" dxfId="1350" priority="83" operator="equal">
      <formula>"X"</formula>
    </cfRule>
  </conditionalFormatting>
  <conditionalFormatting sqref="V15">
    <cfRule type="cellIs" dxfId="1349" priority="82" operator="equal">
      <formula>"X"</formula>
    </cfRule>
  </conditionalFormatting>
  <conditionalFormatting sqref="Y15">
    <cfRule type="cellIs" dxfId="1348" priority="81" operator="equal">
      <formula>"X"</formula>
    </cfRule>
  </conditionalFormatting>
  <conditionalFormatting sqref="P15">
    <cfRule type="cellIs" dxfId="1347" priority="80" operator="equal">
      <formula>"X"</formula>
    </cfRule>
  </conditionalFormatting>
  <conditionalFormatting sqref="J15">
    <cfRule type="cellIs" dxfId="1346" priority="79" operator="equal">
      <formula>"X"</formula>
    </cfRule>
  </conditionalFormatting>
  <conditionalFormatting sqref="M16">
    <cfRule type="cellIs" dxfId="1345" priority="78" operator="equal">
      <formula>"X"</formula>
    </cfRule>
  </conditionalFormatting>
  <conditionalFormatting sqref="S16">
    <cfRule type="cellIs" dxfId="1344" priority="77" operator="equal">
      <formula>"X"</formula>
    </cfRule>
  </conditionalFormatting>
  <conditionalFormatting sqref="V16">
    <cfRule type="cellIs" dxfId="1343" priority="76" operator="equal">
      <formula>"X"</formula>
    </cfRule>
  </conditionalFormatting>
  <conditionalFormatting sqref="Y16">
    <cfRule type="cellIs" dxfId="1342" priority="75" operator="equal">
      <formula>"X"</formula>
    </cfRule>
  </conditionalFormatting>
  <conditionalFormatting sqref="P16">
    <cfRule type="cellIs" dxfId="1341" priority="74" operator="equal">
      <formula>"X"</formula>
    </cfRule>
  </conditionalFormatting>
  <conditionalFormatting sqref="J16">
    <cfRule type="cellIs" dxfId="1340" priority="73" operator="equal">
      <formula>"X"</formula>
    </cfRule>
  </conditionalFormatting>
  <conditionalFormatting sqref="M17">
    <cfRule type="cellIs" dxfId="1339" priority="72" operator="equal">
      <formula>"X"</formula>
    </cfRule>
  </conditionalFormatting>
  <conditionalFormatting sqref="S17">
    <cfRule type="cellIs" dxfId="1338" priority="71" operator="equal">
      <formula>"X"</formula>
    </cfRule>
  </conditionalFormatting>
  <conditionalFormatting sqref="V17">
    <cfRule type="cellIs" dxfId="1337" priority="70" operator="equal">
      <formula>"X"</formula>
    </cfRule>
  </conditionalFormatting>
  <conditionalFormatting sqref="Y17">
    <cfRule type="cellIs" dxfId="1336" priority="69" operator="equal">
      <formula>"X"</formula>
    </cfRule>
  </conditionalFormatting>
  <conditionalFormatting sqref="P17">
    <cfRule type="cellIs" dxfId="1335" priority="68" operator="equal">
      <formula>"X"</formula>
    </cfRule>
  </conditionalFormatting>
  <conditionalFormatting sqref="J17">
    <cfRule type="cellIs" dxfId="1334" priority="67" operator="equal">
      <formula>"X"</formula>
    </cfRule>
  </conditionalFormatting>
  <conditionalFormatting sqref="G19">
    <cfRule type="cellIs" dxfId="1333" priority="66" operator="equal">
      <formula>"X"</formula>
    </cfRule>
  </conditionalFormatting>
  <conditionalFormatting sqref="F19">
    <cfRule type="containsText" dxfId="1332" priority="65" stopIfTrue="1" operator="containsText" text="X">
      <formula>NOT(ISERROR(SEARCH("X",F19)))</formula>
    </cfRule>
  </conditionalFormatting>
  <conditionalFormatting sqref="M19">
    <cfRule type="cellIs" dxfId="1331" priority="64" operator="equal">
      <formula>"X"</formula>
    </cfRule>
  </conditionalFormatting>
  <conditionalFormatting sqref="S19">
    <cfRule type="cellIs" dxfId="1330" priority="63" operator="equal">
      <formula>"X"</formula>
    </cfRule>
  </conditionalFormatting>
  <conditionalFormatting sqref="V19">
    <cfRule type="cellIs" dxfId="1329" priority="62" operator="equal">
      <formula>"X"</formula>
    </cfRule>
  </conditionalFormatting>
  <conditionalFormatting sqref="Y19">
    <cfRule type="cellIs" dxfId="1328" priority="61" operator="equal">
      <formula>"X"</formula>
    </cfRule>
  </conditionalFormatting>
  <conditionalFormatting sqref="P19">
    <cfRule type="cellIs" dxfId="1327" priority="60" operator="equal">
      <formula>"X"</formula>
    </cfRule>
  </conditionalFormatting>
  <conditionalFormatting sqref="J19">
    <cfRule type="cellIs" dxfId="1326" priority="59" operator="equal">
      <formula>"X"</formula>
    </cfRule>
  </conditionalFormatting>
  <conditionalFormatting sqref="G20">
    <cfRule type="cellIs" dxfId="1325" priority="58" operator="equal">
      <formula>"X"</formula>
    </cfRule>
  </conditionalFormatting>
  <conditionalFormatting sqref="F20">
    <cfRule type="containsText" dxfId="1324" priority="57" stopIfTrue="1" operator="containsText" text="X">
      <formula>NOT(ISERROR(SEARCH("X",F20)))</formula>
    </cfRule>
  </conditionalFormatting>
  <conditionalFormatting sqref="M20">
    <cfRule type="cellIs" dxfId="1323" priority="56" operator="equal">
      <formula>"X"</formula>
    </cfRule>
  </conditionalFormatting>
  <conditionalFormatting sqref="S20">
    <cfRule type="cellIs" dxfId="1322" priority="55" operator="equal">
      <formula>"X"</formula>
    </cfRule>
  </conditionalFormatting>
  <conditionalFormatting sqref="V20">
    <cfRule type="cellIs" dxfId="1321" priority="54" operator="equal">
      <formula>"X"</formula>
    </cfRule>
  </conditionalFormatting>
  <conditionalFormatting sqref="Y20">
    <cfRule type="cellIs" dxfId="1320" priority="53" operator="equal">
      <formula>"X"</formula>
    </cfRule>
  </conditionalFormatting>
  <conditionalFormatting sqref="P20">
    <cfRule type="cellIs" dxfId="1319" priority="52" operator="equal">
      <formula>"X"</formula>
    </cfRule>
  </conditionalFormatting>
  <conditionalFormatting sqref="J20">
    <cfRule type="cellIs" dxfId="1318" priority="51" operator="equal">
      <formula>"X"</formula>
    </cfRule>
  </conditionalFormatting>
  <conditionalFormatting sqref="G21">
    <cfRule type="cellIs" dxfId="1317" priority="50" operator="equal">
      <formula>"X"</formula>
    </cfRule>
  </conditionalFormatting>
  <conditionalFormatting sqref="F21">
    <cfRule type="containsText" dxfId="1316" priority="49" stopIfTrue="1" operator="containsText" text="X">
      <formula>NOT(ISERROR(SEARCH("X",F21)))</formula>
    </cfRule>
  </conditionalFormatting>
  <conditionalFormatting sqref="M21">
    <cfRule type="cellIs" dxfId="1315" priority="48" operator="equal">
      <formula>"X"</formula>
    </cfRule>
  </conditionalFormatting>
  <conditionalFormatting sqref="S21">
    <cfRule type="cellIs" dxfId="1314" priority="47" operator="equal">
      <formula>"X"</formula>
    </cfRule>
  </conditionalFormatting>
  <conditionalFormatting sqref="V21">
    <cfRule type="cellIs" dxfId="1313" priority="46" operator="equal">
      <formula>"X"</formula>
    </cfRule>
  </conditionalFormatting>
  <conditionalFormatting sqref="Y21">
    <cfRule type="cellIs" dxfId="1312" priority="45" operator="equal">
      <formula>"X"</formula>
    </cfRule>
  </conditionalFormatting>
  <conditionalFormatting sqref="P21">
    <cfRule type="cellIs" dxfId="1311" priority="44" operator="equal">
      <formula>"X"</formula>
    </cfRule>
  </conditionalFormatting>
  <conditionalFormatting sqref="J21">
    <cfRule type="cellIs" dxfId="1310" priority="43" operator="equal">
      <formula>"X"</formula>
    </cfRule>
  </conditionalFormatting>
  <conditionalFormatting sqref="J104">
    <cfRule type="cellIs" dxfId="1309" priority="42" operator="equal">
      <formula>"X"</formula>
    </cfRule>
  </conditionalFormatting>
  <conditionalFormatting sqref="J105">
    <cfRule type="cellIs" dxfId="1308" priority="41" operator="equal">
      <formula>"X"</formula>
    </cfRule>
  </conditionalFormatting>
  <conditionalFormatting sqref="J114">
    <cfRule type="cellIs" dxfId="1307" priority="32" operator="equal">
      <formula>"X"</formula>
    </cfRule>
  </conditionalFormatting>
  <conditionalFormatting sqref="J106">
    <cfRule type="cellIs" dxfId="1306" priority="40" operator="equal">
      <formula>"X"</formula>
    </cfRule>
  </conditionalFormatting>
  <conditionalFormatting sqref="J107">
    <cfRule type="cellIs" dxfId="1305" priority="39" operator="equal">
      <formula>"X"</formula>
    </cfRule>
  </conditionalFormatting>
  <conditionalFormatting sqref="J108">
    <cfRule type="cellIs" dxfId="1304" priority="38" operator="equal">
      <formula>"X"</formula>
    </cfRule>
  </conditionalFormatting>
  <conditionalFormatting sqref="J109">
    <cfRule type="cellIs" dxfId="1303" priority="37" operator="equal">
      <formula>"X"</formula>
    </cfRule>
  </conditionalFormatting>
  <conditionalFormatting sqref="J110">
    <cfRule type="cellIs" dxfId="1302" priority="36" operator="equal">
      <formula>"X"</formula>
    </cfRule>
  </conditionalFormatting>
  <conditionalFormatting sqref="J111">
    <cfRule type="cellIs" dxfId="1301" priority="35" operator="equal">
      <formula>"X"</formula>
    </cfRule>
  </conditionalFormatting>
  <conditionalFormatting sqref="J112">
    <cfRule type="cellIs" dxfId="1300" priority="34" operator="equal">
      <formula>"X"</formula>
    </cfRule>
  </conditionalFormatting>
  <conditionalFormatting sqref="J113">
    <cfRule type="cellIs" dxfId="1299" priority="33" operator="equal">
      <formula>"X"</formula>
    </cfRule>
  </conditionalFormatting>
  <conditionalFormatting sqref="J133">
    <cfRule type="cellIs" dxfId="1298" priority="24" operator="equal">
      <formula>"X"</formula>
    </cfRule>
  </conditionalFormatting>
  <conditionalFormatting sqref="J132">
    <cfRule type="cellIs" dxfId="1297" priority="25" operator="equal">
      <formula>"X"</formula>
    </cfRule>
  </conditionalFormatting>
  <conditionalFormatting sqref="J131">
    <cfRule type="cellIs" dxfId="1296" priority="26" operator="equal">
      <formula>"X"</formula>
    </cfRule>
  </conditionalFormatting>
  <conditionalFormatting sqref="J120">
    <cfRule type="cellIs" dxfId="1295" priority="31" operator="equal">
      <formula>"X"</formula>
    </cfRule>
  </conditionalFormatting>
  <conditionalFormatting sqref="J121">
    <cfRule type="cellIs" dxfId="1294" priority="30" operator="equal">
      <formula>"X"</formula>
    </cfRule>
  </conditionalFormatting>
  <conditionalFormatting sqref="J122">
    <cfRule type="cellIs" dxfId="1293" priority="29" operator="equal">
      <formula>"X"</formula>
    </cfRule>
  </conditionalFormatting>
  <conditionalFormatting sqref="J123">
    <cfRule type="cellIs" dxfId="1292" priority="28" operator="equal">
      <formula>"X"</formula>
    </cfRule>
  </conditionalFormatting>
  <conditionalFormatting sqref="J124">
    <cfRule type="cellIs" dxfId="1291" priority="27" operator="equal">
      <formula>"X"</formula>
    </cfRule>
  </conditionalFormatting>
  <conditionalFormatting sqref="J134">
    <cfRule type="cellIs" dxfId="1290" priority="23" operator="equal">
      <formula>"X"</formula>
    </cfRule>
  </conditionalFormatting>
  <conditionalFormatting sqref="J136">
    <cfRule type="cellIs" dxfId="1289" priority="22" operator="equal">
      <formula>"X"</formula>
    </cfRule>
  </conditionalFormatting>
  <conditionalFormatting sqref="J138">
    <cfRule type="cellIs" dxfId="1288" priority="21" operator="equal">
      <formula>"X"</formula>
    </cfRule>
  </conditionalFormatting>
  <conditionalFormatting sqref="J139">
    <cfRule type="cellIs" dxfId="1287" priority="20" operator="equal">
      <formula>"X"</formula>
    </cfRule>
  </conditionalFormatting>
  <conditionalFormatting sqref="J125">
    <cfRule type="cellIs" dxfId="1286" priority="19" operator="equal">
      <formula>"X"</formula>
    </cfRule>
  </conditionalFormatting>
  <conditionalFormatting sqref="J140">
    <cfRule type="cellIs" dxfId="1285" priority="18" operator="equal">
      <formula>"X"</formula>
    </cfRule>
  </conditionalFormatting>
  <conditionalFormatting sqref="J146">
    <cfRule type="cellIs" dxfId="1284" priority="17" operator="equal">
      <formula>"X"</formula>
    </cfRule>
  </conditionalFormatting>
  <conditionalFormatting sqref="J147">
    <cfRule type="cellIs" dxfId="1283" priority="16" operator="equal">
      <formula>"X"</formula>
    </cfRule>
  </conditionalFormatting>
  <conditionalFormatting sqref="L150">
    <cfRule type="expression" dxfId="1282" priority="13">
      <formula>AND($F150="X",J$4&lt;&gt;0)</formula>
    </cfRule>
    <cfRule type="expression" dxfId="1281" priority="14">
      <formula>AND(K150&lt;&gt;0,J$4&lt;&gt;0)</formula>
    </cfRule>
    <cfRule type="expression" dxfId="1280" priority="15">
      <formula>OR(K150=0,J$4=0)</formula>
    </cfRule>
  </conditionalFormatting>
  <conditionalFormatting sqref="J150">
    <cfRule type="cellIs" dxfId="1279" priority="12" operator="equal">
      <formula>"X"</formula>
    </cfRule>
  </conditionalFormatting>
  <conditionalFormatting sqref="G152">
    <cfRule type="cellIs" dxfId="1278" priority="11" operator="equal">
      <formula>"X"</formula>
    </cfRule>
  </conditionalFormatting>
  <conditionalFormatting sqref="F152">
    <cfRule type="containsText" dxfId="1277" priority="10" stopIfTrue="1" operator="containsText" text="X">
      <formula>NOT(ISERROR(SEARCH("X",F152)))</formula>
    </cfRule>
  </conditionalFormatting>
  <conditionalFormatting sqref="I152 U152 X152 O152 AA152 R152 L152">
    <cfRule type="expression" dxfId="1276" priority="7">
      <formula>AND($F152="X",G$4&lt;&gt;0)</formula>
    </cfRule>
    <cfRule type="expression" dxfId="1275" priority="8">
      <formula>AND(H152&lt;&gt;0,G$4&lt;&gt;0)</formula>
    </cfRule>
    <cfRule type="expression" dxfId="1274" priority="9">
      <formula>OR(H152=0,G$4=0)</formula>
    </cfRule>
  </conditionalFormatting>
  <conditionalFormatting sqref="M152">
    <cfRule type="cellIs" dxfId="1273" priority="6" operator="equal">
      <formula>"X"</formula>
    </cfRule>
  </conditionalFormatting>
  <conditionalFormatting sqref="S152">
    <cfRule type="cellIs" dxfId="1272" priority="5" operator="equal">
      <formula>"X"</formula>
    </cfRule>
  </conditionalFormatting>
  <conditionalFormatting sqref="V152">
    <cfRule type="cellIs" dxfId="1271" priority="4" operator="equal">
      <formula>"X"</formula>
    </cfRule>
  </conditionalFormatting>
  <conditionalFormatting sqref="Y152">
    <cfRule type="cellIs" dxfId="1270" priority="3" operator="equal">
      <formula>"X"</formula>
    </cfRule>
  </conditionalFormatting>
  <conditionalFormatting sqref="P152">
    <cfRule type="cellIs" dxfId="1269" priority="2" operator="equal">
      <formula>"X"</formula>
    </cfRule>
  </conditionalFormatting>
  <conditionalFormatting sqref="J152">
    <cfRule type="cellIs" dxfId="1268" priority="1" operator="equal">
      <formula>"X"</formula>
    </cfRule>
  </conditionalFormatting>
  <pageMargins left="0.31496062992125984" right="0.19685039370078741" top="0.59055118110236227" bottom="0.39370078740157483" header="0.31496062992125984" footer="0.31496062992125984"/>
  <pageSetup paperSize="9" scale="49" fitToHeight="0" orientation="portrait" horizontalDpi="1200" verticalDpi="1200" r:id="rId1"/>
  <headerFooter alignWithMargins="0">
    <oddFooter>&amp;L&amp;"-,Normale"Foglio di calcolo redatto dalla Commissione GdL OICE Ecosismabonus</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promptTitle="Impianti" xr:uid="{00000000-0002-0000-0400-000000000000}">
          <x14:formula1>
            <xm:f>'Tabella-Z1'!$K$33:$K$45</xm:f>
          </x14:formula1>
          <xm:sqref>S6:AA6</xm:sqref>
        </x14:dataValidation>
        <x14:dataValidation type="list" allowBlank="1" showInputMessage="1" showErrorMessage="1" promptTitle="Strutture" xr:uid="{00000000-0002-0000-0400-000001000000}">
          <x14:formula1>
            <xm:f>'Tabella-Z1'!$K$27:$K$32</xm:f>
          </x14:formula1>
          <xm:sqref>M6:R6</xm:sqref>
        </x14:dataValidation>
        <x14:dataValidation type="list" allowBlank="1" showInputMessage="1" showErrorMessage="1" promptTitle="Edilizia" xr:uid="{00000000-0002-0000-0400-000002000000}">
          <x14:formula1>
            <xm:f>'Tabella-Z1'!$K$5:$K$26</xm:f>
          </x14:formula1>
          <xm:sqref>G6:L6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AB232"/>
  <sheetViews>
    <sheetView showGridLines="0" zoomScale="85" zoomScaleNormal="85" zoomScaleSheetLayoutView="85" zoomScalePageLayoutView="70" workbookViewId="0">
      <selection activeCell="J6" sqref="J6:L6"/>
    </sheetView>
  </sheetViews>
  <sheetFormatPr defaultColWidth="9.109375" defaultRowHeight="13.8" outlineLevelRow="1" x14ac:dyDescent="0.3"/>
  <cols>
    <col min="1" max="1" width="3.33203125" style="165" customWidth="1"/>
    <col min="2" max="2" width="7.6640625" style="165" customWidth="1"/>
    <col min="3" max="3" width="31.109375" style="165" customWidth="1"/>
    <col min="4" max="4" width="20.5546875" style="165" customWidth="1"/>
    <col min="5" max="5" width="12.6640625" style="165" customWidth="1"/>
    <col min="6" max="6" width="6.33203125" style="129" customWidth="1"/>
    <col min="7" max="7" width="6.33203125" style="165" hidden="1" customWidth="1"/>
    <col min="8" max="9" width="8.6640625" style="165" customWidth="1"/>
    <col min="10" max="10" width="6.33203125" style="165" hidden="1" customWidth="1"/>
    <col min="11" max="12" width="8.88671875" style="165" customWidth="1"/>
    <col min="13" max="13" width="6.33203125" style="165" hidden="1" customWidth="1"/>
    <col min="14" max="15" width="8.88671875" style="165" customWidth="1"/>
    <col min="16" max="16" width="6.33203125" style="165" hidden="1" customWidth="1"/>
    <col min="17" max="18" width="8.88671875" style="165" customWidth="1"/>
    <col min="19" max="19" width="6.33203125" style="165" hidden="1" customWidth="1"/>
    <col min="20" max="21" width="8.88671875" style="165" customWidth="1"/>
    <col min="22" max="22" width="6.33203125" style="165" hidden="1" customWidth="1"/>
    <col min="23" max="24" width="8.88671875" style="165" customWidth="1"/>
    <col min="25" max="25" width="6.33203125" style="165" hidden="1" customWidth="1"/>
    <col min="26" max="27" width="8.88671875" style="165" customWidth="1"/>
    <col min="28" max="16384" width="9.109375" style="165"/>
  </cols>
  <sheetData>
    <row r="2" spans="1:28" ht="18" x14ac:dyDescent="0.3">
      <c r="B2" s="441" t="s">
        <v>734</v>
      </c>
      <c r="C2" s="442"/>
      <c r="D2" s="442"/>
      <c r="E2" s="442"/>
      <c r="F2" s="442"/>
      <c r="G2" s="442"/>
      <c r="H2" s="442"/>
      <c r="I2" s="442"/>
      <c r="J2" s="442"/>
      <c r="K2" s="442"/>
      <c r="L2" s="442"/>
      <c r="M2" s="442"/>
      <c r="N2" s="442"/>
      <c r="O2" s="442"/>
      <c r="P2" s="442"/>
      <c r="Q2" s="442"/>
      <c r="R2" s="442"/>
      <c r="S2" s="442"/>
      <c r="T2" s="442"/>
      <c r="U2" s="442"/>
      <c r="V2" s="442"/>
      <c r="W2" s="442"/>
      <c r="X2" s="442"/>
      <c r="Y2" s="442"/>
      <c r="Z2" s="442"/>
      <c r="AA2" s="443"/>
    </row>
    <row r="3" spans="1:28" ht="29.25" customHeight="1" x14ac:dyDescent="0.3">
      <c r="A3" s="166"/>
      <c r="B3" s="446" t="s">
        <v>676</v>
      </c>
      <c r="C3" s="447"/>
      <c r="D3" s="447"/>
      <c r="E3" s="447"/>
      <c r="F3" s="448"/>
      <c r="G3" s="444" t="s">
        <v>762</v>
      </c>
      <c r="H3" s="444"/>
      <c r="I3" s="445"/>
      <c r="J3" s="444" t="s">
        <v>763</v>
      </c>
      <c r="K3" s="444"/>
      <c r="L3" s="445"/>
      <c r="M3" s="444" t="s">
        <v>764</v>
      </c>
      <c r="N3" s="445"/>
      <c r="O3" s="445"/>
      <c r="P3" s="444" t="s">
        <v>765</v>
      </c>
      <c r="Q3" s="445"/>
      <c r="R3" s="445"/>
      <c r="S3" s="444" t="s">
        <v>766</v>
      </c>
      <c r="T3" s="445"/>
      <c r="U3" s="445"/>
      <c r="V3" s="444" t="s">
        <v>767</v>
      </c>
      <c r="W3" s="444"/>
      <c r="X3" s="444"/>
      <c r="Y3" s="444" t="s">
        <v>768</v>
      </c>
      <c r="Z3" s="445"/>
      <c r="AA3" s="445"/>
    </row>
    <row r="4" spans="1:28" ht="12.75" customHeight="1" x14ac:dyDescent="0.3">
      <c r="B4" s="446" t="s">
        <v>675</v>
      </c>
      <c r="C4" s="447"/>
      <c r="D4" s="447"/>
      <c r="E4" s="447"/>
      <c r="F4" s="448"/>
      <c r="G4" s="451"/>
      <c r="H4" s="451"/>
      <c r="I4" s="452"/>
      <c r="J4" s="451"/>
      <c r="K4" s="451"/>
      <c r="L4" s="452"/>
      <c r="M4" s="451">
        <f>'INPUT DATI'!E30</f>
        <v>657168.147</v>
      </c>
      <c r="N4" s="451"/>
      <c r="O4" s="452"/>
      <c r="P4" s="451">
        <f>'INPUT DATI'!D38</f>
        <v>600000</v>
      </c>
      <c r="Q4" s="451"/>
      <c r="R4" s="452"/>
      <c r="S4" s="451"/>
      <c r="T4" s="451"/>
      <c r="U4" s="452"/>
      <c r="V4" s="451"/>
      <c r="W4" s="451"/>
      <c r="X4" s="452"/>
      <c r="Y4" s="451"/>
      <c r="Z4" s="451"/>
      <c r="AA4" s="452"/>
    </row>
    <row r="5" spans="1:28" ht="15" customHeight="1" x14ac:dyDescent="0.3">
      <c r="B5" s="446" t="s">
        <v>674</v>
      </c>
      <c r="C5" s="447"/>
      <c r="D5" s="447"/>
      <c r="E5" s="447"/>
      <c r="F5" s="448"/>
      <c r="G5" s="449" t="str">
        <f t="shared" ref="G5" si="0">IF(G4&lt;&gt;0,IF(G4&lt;25000,0.204110112659225,0.03+10/POWER(G4,0.4)),"0")</f>
        <v>0</v>
      </c>
      <c r="H5" s="449"/>
      <c r="I5" s="450"/>
      <c r="J5" s="449" t="str">
        <f t="shared" ref="J5" si="1">IF(J4&lt;&gt;0,IF(J4&lt;25000,0.204110112659225,0.03+10/POWER(J4,0.4)),"0")</f>
        <v>0</v>
      </c>
      <c r="K5" s="449"/>
      <c r="L5" s="450"/>
      <c r="M5" s="449">
        <f t="shared" ref="M5" si="2">IF(M4&lt;&gt;0,IF(M4&lt;25000,0.204110112659225,0.03+10/POWER(M4,0.4)),"0")</f>
        <v>7.7090076720467082E-2</v>
      </c>
      <c r="N5" s="449"/>
      <c r="O5" s="450"/>
      <c r="P5" s="449">
        <f t="shared" ref="P5" si="3">IF(P4&lt;&gt;0,IF(P4&lt;25000,0.204110112659225,0.03+10/POWER(P4,0.4)),"0")</f>
        <v>7.8835934193058704E-2</v>
      </c>
      <c r="Q5" s="449"/>
      <c r="R5" s="450"/>
      <c r="S5" s="449" t="str">
        <f t="shared" ref="S5" si="4">IF(S4&lt;&gt;0,IF(S4&lt;25000,0.204110112659225,0.03+10/POWER(S4,0.4)),"0")</f>
        <v>0</v>
      </c>
      <c r="T5" s="449"/>
      <c r="U5" s="450"/>
      <c r="V5" s="449" t="str">
        <f t="shared" ref="V5" si="5">IF(V4&lt;&gt;0,IF(V4&lt;25000,0.204110112659225,0.03+10/POWER(V4,0.4)),"0")</f>
        <v>0</v>
      </c>
      <c r="W5" s="449"/>
      <c r="X5" s="450"/>
      <c r="Y5" s="449" t="str">
        <f>IF(Y4&lt;&gt;0,IF(Y4&lt;25000,0.204110112659225,0.03+10/POWER(Y4,0.4)),"0")</f>
        <v>0</v>
      </c>
      <c r="Z5" s="449"/>
      <c r="AA5" s="450"/>
    </row>
    <row r="6" spans="1:28" ht="87.75" customHeight="1" x14ac:dyDescent="0.3">
      <c r="B6" s="457" t="s">
        <v>630</v>
      </c>
      <c r="C6" s="458"/>
      <c r="D6" s="458"/>
      <c r="E6" s="458"/>
      <c r="F6" s="459"/>
      <c r="G6" s="456" t="s">
        <v>620</v>
      </c>
      <c r="H6" s="456"/>
      <c r="I6" s="456"/>
      <c r="J6" s="456" t="s">
        <v>620</v>
      </c>
      <c r="K6" s="456"/>
      <c r="L6" s="456"/>
      <c r="M6" s="456" t="s">
        <v>609</v>
      </c>
      <c r="N6" s="456"/>
      <c r="O6" s="456"/>
      <c r="P6" s="456" t="s">
        <v>609</v>
      </c>
      <c r="Q6" s="456"/>
      <c r="R6" s="456"/>
      <c r="S6" s="456" t="s">
        <v>610</v>
      </c>
      <c r="T6" s="456"/>
      <c r="U6" s="456"/>
      <c r="V6" s="456" t="s">
        <v>610</v>
      </c>
      <c r="W6" s="456"/>
      <c r="X6" s="456"/>
      <c r="Y6" s="456" t="s">
        <v>610</v>
      </c>
      <c r="Z6" s="456"/>
      <c r="AA6" s="456"/>
      <c r="AB6" s="167"/>
    </row>
    <row r="7" spans="1:28" ht="25.5" customHeight="1" x14ac:dyDescent="0.3">
      <c r="B7" s="446" t="s">
        <v>631</v>
      </c>
      <c r="C7" s="447"/>
      <c r="D7" s="447"/>
      <c r="E7" s="447"/>
      <c r="F7" s="448"/>
      <c r="G7" s="454">
        <f>IF(G6&lt;&gt;"",VLOOKUP(G6,'Tabella-Z1'!K5:L26,2),0)</f>
        <v>0.95</v>
      </c>
      <c r="H7" s="454"/>
      <c r="I7" s="455"/>
      <c r="J7" s="454">
        <f>IF(J6&lt;&gt;"",VLOOKUP(J6,'Tabella-Z1'!K5:L26,2),0)</f>
        <v>0.95</v>
      </c>
      <c r="K7" s="454"/>
      <c r="L7" s="455"/>
      <c r="M7" s="454">
        <f>IF(M6&lt;&gt;"",VLOOKUP(M6,'Tabella-Z1'!K27:L32,2),0)</f>
        <v>0.95</v>
      </c>
      <c r="N7" s="454"/>
      <c r="O7" s="455"/>
      <c r="P7" s="454">
        <f>IF(P6&lt;&gt;"",VLOOKUP(P6,'Tabella-Z1'!K27:L32,2),0)</f>
        <v>0.95</v>
      </c>
      <c r="Q7" s="454"/>
      <c r="R7" s="455"/>
      <c r="S7" s="454">
        <f>IF(S6&lt;&gt;"",VLOOKUP(S6,'Tabella-Z1'!K33:M45,2),0)</f>
        <v>1.1499999999999999</v>
      </c>
      <c r="T7" s="454"/>
      <c r="U7" s="455"/>
      <c r="V7" s="454">
        <f>IF(V6&lt;&gt;"",VLOOKUP(V6,'Tabella-Z1'!K33:M45,2),0)</f>
        <v>1.1499999999999999</v>
      </c>
      <c r="W7" s="454"/>
      <c r="X7" s="455"/>
      <c r="Y7" s="454">
        <f>IF(Y6&lt;&gt;"",VLOOKUP(Y6,'Tabella-Z1'!K33:M45,2),0)</f>
        <v>1.1499999999999999</v>
      </c>
      <c r="Z7" s="454"/>
      <c r="AA7" s="455"/>
    </row>
    <row r="8" spans="1:28" ht="20.25" customHeight="1" outlineLevel="1" x14ac:dyDescent="0.3">
      <c r="A8" s="168"/>
      <c r="B8" s="14"/>
      <c r="C8" s="14"/>
      <c r="D8" s="15"/>
      <c r="E8" s="16"/>
      <c r="F8" s="16"/>
      <c r="G8" s="17"/>
      <c r="H8" s="17"/>
      <c r="I8" s="17"/>
      <c r="J8" s="17"/>
      <c r="K8" s="17"/>
      <c r="L8" s="17"/>
      <c r="M8" s="17"/>
      <c r="N8" s="17"/>
      <c r="O8" s="17"/>
      <c r="P8" s="17"/>
      <c r="Q8" s="17"/>
      <c r="R8" s="17"/>
      <c r="S8" s="17"/>
      <c r="T8" s="17"/>
      <c r="U8" s="17"/>
      <c r="V8" s="17"/>
      <c r="W8" s="17"/>
      <c r="X8" s="17"/>
      <c r="Y8" s="17"/>
      <c r="Z8" s="17"/>
      <c r="AA8" s="17"/>
    </row>
    <row r="9" spans="1:28" ht="18" hidden="1" customHeight="1" outlineLevel="1" x14ac:dyDescent="0.3">
      <c r="A9" s="168"/>
      <c r="B9" s="236" t="s">
        <v>700</v>
      </c>
      <c r="C9" s="453" t="s">
        <v>681</v>
      </c>
      <c r="D9" s="453"/>
      <c r="E9" s="453"/>
      <c r="F9" s="453"/>
      <c r="G9" s="453"/>
      <c r="H9" s="453"/>
      <c r="I9" s="453"/>
      <c r="J9" s="453"/>
      <c r="K9" s="453"/>
      <c r="L9" s="453"/>
      <c r="M9" s="453"/>
      <c r="N9" s="453"/>
      <c r="O9" s="453"/>
      <c r="P9" s="453"/>
      <c r="Q9" s="453"/>
      <c r="R9" s="453"/>
      <c r="S9" s="453"/>
      <c r="T9" s="453"/>
      <c r="U9" s="453"/>
      <c r="V9" s="453"/>
      <c r="W9" s="453"/>
      <c r="X9" s="453"/>
      <c r="Y9" s="453"/>
      <c r="Z9" s="453"/>
      <c r="AA9" s="453"/>
    </row>
    <row r="10" spans="1:28" ht="18" hidden="1" customHeight="1" outlineLevel="1" x14ac:dyDescent="0.3">
      <c r="A10" s="168"/>
      <c r="B10" s="95" t="s">
        <v>680</v>
      </c>
      <c r="C10" s="460" t="s">
        <v>679</v>
      </c>
      <c r="D10" s="460"/>
      <c r="E10" s="460"/>
      <c r="F10" s="464"/>
      <c r="G10" s="464"/>
      <c r="H10" s="464"/>
      <c r="I10" s="464"/>
      <c r="J10" s="464"/>
      <c r="K10" s="464"/>
      <c r="L10" s="464"/>
      <c r="M10" s="464"/>
      <c r="N10" s="464"/>
      <c r="O10" s="464"/>
      <c r="P10" s="464"/>
      <c r="Q10" s="464"/>
      <c r="R10" s="464"/>
      <c r="S10" s="464"/>
      <c r="T10" s="464"/>
      <c r="U10" s="464"/>
      <c r="V10" s="464"/>
      <c r="W10" s="464"/>
      <c r="X10" s="464"/>
      <c r="Y10" s="464"/>
      <c r="Z10" s="464"/>
      <c r="AA10" s="464"/>
    </row>
    <row r="11" spans="1:28" ht="18" hidden="1" customHeight="1" outlineLevel="1" x14ac:dyDescent="0.3">
      <c r="B11" s="237" t="s">
        <v>442</v>
      </c>
      <c r="C11" s="462" t="s">
        <v>443</v>
      </c>
      <c r="D11" s="462"/>
      <c r="E11" s="462"/>
      <c r="F11" s="170"/>
      <c r="G11" s="266"/>
      <c r="H11" s="73">
        <f>IF($F11="X",I11,IF(G11="X",I11,0))</f>
        <v>0</v>
      </c>
      <c r="I11" s="74">
        <f>'Tabella-Z2'!H20</f>
        <v>4.4999999999999998E-2</v>
      </c>
      <c r="J11" s="251"/>
      <c r="K11" s="75">
        <f t="shared" ref="K11:K17" si="6">IF($F11="X",L11,IF(J11="X",L11,0))</f>
        <v>0</v>
      </c>
      <c r="L11" s="74">
        <f>'Tabella-Z2'!H20</f>
        <v>4.4999999999999998E-2</v>
      </c>
      <c r="M11" s="251"/>
      <c r="N11" s="76">
        <f t="shared" ref="N11:N17" si="7">IF($F11="X",O11,IF(M11="X",O11,0))</f>
        <v>0</v>
      </c>
      <c r="O11" s="77">
        <f>'Tabella-Z2'!I20</f>
        <v>4.4999999999999998E-2</v>
      </c>
      <c r="P11" s="254"/>
      <c r="Q11" s="75">
        <f t="shared" ref="Q11:Q17" si="8">IF($F11="X",R11,IF(P11="X",R11,0))</f>
        <v>0</v>
      </c>
      <c r="R11" s="74">
        <f>'Tabella-Z2'!I20</f>
        <v>4.4999999999999998E-2</v>
      </c>
      <c r="S11" s="251"/>
      <c r="T11" s="76">
        <f t="shared" ref="T11:T17" si="9">IF($F11="X",U11,IF(S11="X",U11,0))</f>
        <v>0</v>
      </c>
      <c r="U11" s="77">
        <f>'Tabella-Z2'!K20</f>
        <v>4.4999999999999998E-2</v>
      </c>
      <c r="V11" s="254"/>
      <c r="W11" s="75">
        <f t="shared" ref="W11:W17" si="10">IF($F11="X",X11,IF(V11="X",X11,0))</f>
        <v>0</v>
      </c>
      <c r="X11" s="74">
        <f>'Tabella-Z2'!K20</f>
        <v>4.4999999999999998E-2</v>
      </c>
      <c r="Y11" s="251"/>
      <c r="Z11" s="75">
        <f t="shared" ref="Z11:Z17" si="11">IF($F11="X",AA11,IF(Y11="X",AA11,0))</f>
        <v>0</v>
      </c>
      <c r="AA11" s="78">
        <f>'Tabella-Z2'!K20</f>
        <v>4.4999999999999998E-2</v>
      </c>
    </row>
    <row r="12" spans="1:28" ht="18" hidden="1" customHeight="1" outlineLevel="1" x14ac:dyDescent="0.3">
      <c r="B12" s="237" t="s">
        <v>444</v>
      </c>
      <c r="C12" s="462" t="s">
        <v>445</v>
      </c>
      <c r="D12" s="462"/>
      <c r="E12" s="462"/>
      <c r="F12" s="171"/>
      <c r="G12" s="263"/>
      <c r="H12" s="73">
        <f>IF($F12="X",I12,IF(G12="X",I12,0))</f>
        <v>0</v>
      </c>
      <c r="I12" s="74">
        <f>'Tabella-Z2'!H21</f>
        <v>0.09</v>
      </c>
      <c r="J12" s="251"/>
      <c r="K12" s="75">
        <f t="shared" si="6"/>
        <v>0</v>
      </c>
      <c r="L12" s="74">
        <f>'Tabella-Z2'!H21</f>
        <v>0.09</v>
      </c>
      <c r="M12" s="251"/>
      <c r="N12" s="76">
        <f t="shared" si="7"/>
        <v>0</v>
      </c>
      <c r="O12" s="77">
        <f>'Tabella-Z2'!I21</f>
        <v>0.09</v>
      </c>
      <c r="P12" s="254"/>
      <c r="Q12" s="75">
        <f t="shared" si="8"/>
        <v>0</v>
      </c>
      <c r="R12" s="74">
        <f>'Tabella-Z2'!I21</f>
        <v>0.09</v>
      </c>
      <c r="S12" s="251"/>
      <c r="T12" s="76">
        <f t="shared" si="9"/>
        <v>0</v>
      </c>
      <c r="U12" s="77">
        <f>'Tabella-Z2'!K21</f>
        <v>0.09</v>
      </c>
      <c r="V12" s="254"/>
      <c r="W12" s="75">
        <f t="shared" si="10"/>
        <v>0</v>
      </c>
      <c r="X12" s="74">
        <f>'Tabella-Z2'!K21</f>
        <v>0.09</v>
      </c>
      <c r="Y12" s="251"/>
      <c r="Z12" s="75">
        <f t="shared" si="11"/>
        <v>0</v>
      </c>
      <c r="AA12" s="78">
        <f>'Tabella-Z2'!K21</f>
        <v>0.09</v>
      </c>
    </row>
    <row r="13" spans="1:28" ht="18" hidden="1" customHeight="1" outlineLevel="1" x14ac:dyDescent="0.3">
      <c r="B13" s="172" t="s">
        <v>446</v>
      </c>
      <c r="C13" s="465" t="s">
        <v>447</v>
      </c>
      <c r="D13" s="465"/>
      <c r="E13" s="465"/>
      <c r="F13" s="173"/>
      <c r="G13" s="264"/>
      <c r="H13" s="73">
        <f>IF($F13="X",I13,IF(G13="X",I13,0))</f>
        <v>0</v>
      </c>
      <c r="I13" s="74">
        <f>'Tabella-Z2'!H22</f>
        <v>0.02</v>
      </c>
      <c r="J13" s="251"/>
      <c r="K13" s="75">
        <f t="shared" si="6"/>
        <v>0</v>
      </c>
      <c r="L13" s="74">
        <f>'Tabella-Z2'!H22</f>
        <v>0.02</v>
      </c>
      <c r="M13" s="251"/>
      <c r="N13" s="76">
        <f t="shared" si="7"/>
        <v>0</v>
      </c>
      <c r="O13" s="77">
        <f>'Tabella-Z2'!I22</f>
        <v>0.02</v>
      </c>
      <c r="P13" s="254"/>
      <c r="Q13" s="75">
        <f t="shared" si="8"/>
        <v>0</v>
      </c>
      <c r="R13" s="74">
        <f>'Tabella-Z2'!I22</f>
        <v>0.02</v>
      </c>
      <c r="S13" s="251"/>
      <c r="T13" s="76">
        <f t="shared" si="9"/>
        <v>0</v>
      </c>
      <c r="U13" s="77">
        <f>'Tabella-Z2'!K22</f>
        <v>0.02</v>
      </c>
      <c r="V13" s="254"/>
      <c r="W13" s="75">
        <f t="shared" si="10"/>
        <v>0</v>
      </c>
      <c r="X13" s="74">
        <f>'Tabella-Z2'!K22</f>
        <v>0.02</v>
      </c>
      <c r="Y13" s="251"/>
      <c r="Z13" s="75">
        <f t="shared" si="11"/>
        <v>0</v>
      </c>
      <c r="AA13" s="78">
        <f>'Tabella-Z2'!K22</f>
        <v>0.02</v>
      </c>
    </row>
    <row r="14" spans="1:28" ht="14.4" hidden="1" outlineLevel="1" x14ac:dyDescent="0.3">
      <c r="B14" s="95" t="s">
        <v>683</v>
      </c>
      <c r="C14" s="463" t="s">
        <v>682</v>
      </c>
      <c r="D14" s="463"/>
      <c r="E14" s="463"/>
      <c r="F14" s="461"/>
      <c r="G14" s="461"/>
      <c r="H14" s="461"/>
      <c r="I14" s="461"/>
      <c r="J14" s="461"/>
      <c r="K14" s="461"/>
      <c r="L14" s="461"/>
      <c r="M14" s="461"/>
      <c r="N14" s="461"/>
      <c r="O14" s="461"/>
      <c r="P14" s="461"/>
      <c r="Q14" s="461"/>
      <c r="R14" s="461"/>
      <c r="S14" s="461"/>
      <c r="T14" s="461"/>
      <c r="U14" s="461"/>
      <c r="V14" s="461"/>
      <c r="W14" s="461"/>
      <c r="X14" s="461"/>
      <c r="Y14" s="461"/>
      <c r="Z14" s="461"/>
      <c r="AA14" s="461"/>
    </row>
    <row r="15" spans="1:28" ht="18" hidden="1" customHeight="1" outlineLevel="1" x14ac:dyDescent="0.3">
      <c r="B15" s="237" t="s">
        <v>448</v>
      </c>
      <c r="C15" s="462" t="s">
        <v>449</v>
      </c>
      <c r="D15" s="462"/>
      <c r="E15" s="462"/>
      <c r="F15" s="174"/>
      <c r="G15" s="265"/>
      <c r="H15" s="73">
        <f>IF($F15="X",I15,IF(G15="X",I15,0))</f>
        <v>0</v>
      </c>
      <c r="I15" s="74">
        <f>'Tabella-Z2'!H23</f>
        <v>0.04</v>
      </c>
      <c r="J15" s="251"/>
      <c r="K15" s="75">
        <f t="shared" si="6"/>
        <v>0</v>
      </c>
      <c r="L15" s="74">
        <f>'Tabella-Z2'!H23</f>
        <v>0.04</v>
      </c>
      <c r="M15" s="251"/>
      <c r="N15" s="76">
        <f t="shared" si="7"/>
        <v>0</v>
      </c>
      <c r="O15" s="77">
        <f>'Tabella-Z2'!I23</f>
        <v>0.04</v>
      </c>
      <c r="P15" s="254"/>
      <c r="Q15" s="75">
        <f t="shared" si="8"/>
        <v>0</v>
      </c>
      <c r="R15" s="74">
        <f>'Tabella-Z2'!I23</f>
        <v>0.04</v>
      </c>
      <c r="S15" s="251"/>
      <c r="T15" s="76">
        <f t="shared" si="9"/>
        <v>0</v>
      </c>
      <c r="U15" s="77">
        <f>'Tabella-Z2'!K23</f>
        <v>0.04</v>
      </c>
      <c r="V15" s="254"/>
      <c r="W15" s="75">
        <f t="shared" si="10"/>
        <v>0</v>
      </c>
      <c r="X15" s="74">
        <f>'Tabella-Z2'!K23</f>
        <v>0.04</v>
      </c>
      <c r="Y15" s="251"/>
      <c r="Z15" s="75">
        <f t="shared" si="11"/>
        <v>0</v>
      </c>
      <c r="AA15" s="78">
        <f>'Tabella-Z2'!K23</f>
        <v>0.04</v>
      </c>
    </row>
    <row r="16" spans="1:28" ht="24.9" hidden="1" customHeight="1" outlineLevel="1" x14ac:dyDescent="0.3">
      <c r="B16" s="237" t="s">
        <v>450</v>
      </c>
      <c r="C16" s="462" t="s">
        <v>451</v>
      </c>
      <c r="D16" s="462"/>
      <c r="E16" s="462"/>
      <c r="F16" s="171"/>
      <c r="G16" s="263"/>
      <c r="H16" s="73">
        <f>IF($F16="X",I16,IF(G16="X",I16,0))</f>
        <v>0</v>
      </c>
      <c r="I16" s="74">
        <f>'Tabella-Z2'!H24</f>
        <v>0.08</v>
      </c>
      <c r="J16" s="251"/>
      <c r="K16" s="75">
        <f t="shared" si="6"/>
        <v>0</v>
      </c>
      <c r="L16" s="74">
        <f>'Tabella-Z2'!H24</f>
        <v>0.08</v>
      </c>
      <c r="M16" s="251"/>
      <c r="N16" s="76">
        <f t="shared" si="7"/>
        <v>0</v>
      </c>
      <c r="O16" s="77">
        <f>'Tabella-Z2'!I24</f>
        <v>0.08</v>
      </c>
      <c r="P16" s="254"/>
      <c r="Q16" s="75">
        <f t="shared" si="8"/>
        <v>0</v>
      </c>
      <c r="R16" s="74">
        <f>'Tabella-Z2'!I24</f>
        <v>0.08</v>
      </c>
      <c r="S16" s="251"/>
      <c r="T16" s="76">
        <f t="shared" si="9"/>
        <v>0</v>
      </c>
      <c r="U16" s="77">
        <f>'Tabella-Z2'!K24</f>
        <v>0.08</v>
      </c>
      <c r="V16" s="254"/>
      <c r="W16" s="75">
        <f t="shared" si="10"/>
        <v>0</v>
      </c>
      <c r="X16" s="74">
        <f>'Tabella-Z2'!K24</f>
        <v>0.08</v>
      </c>
      <c r="Y16" s="251"/>
      <c r="Z16" s="75">
        <f t="shared" si="11"/>
        <v>0</v>
      </c>
      <c r="AA16" s="78">
        <f>'Tabella-Z2'!K24</f>
        <v>0.08</v>
      </c>
    </row>
    <row r="17" spans="1:27" ht="24.9" hidden="1" customHeight="1" outlineLevel="1" x14ac:dyDescent="0.3">
      <c r="B17" s="237" t="s">
        <v>452</v>
      </c>
      <c r="C17" s="462" t="s">
        <v>453</v>
      </c>
      <c r="D17" s="462"/>
      <c r="E17" s="462"/>
      <c r="F17" s="175"/>
      <c r="G17" s="264"/>
      <c r="H17" s="73">
        <f>IF($F17="X",I17,IF(G17="X",I17,0))</f>
        <v>0</v>
      </c>
      <c r="I17" s="74">
        <f>'Tabella-Z2'!H25</f>
        <v>0.16</v>
      </c>
      <c r="J17" s="251"/>
      <c r="K17" s="75">
        <f t="shared" si="6"/>
        <v>0</v>
      </c>
      <c r="L17" s="74">
        <f>'Tabella-Z2'!H25</f>
        <v>0.16</v>
      </c>
      <c r="M17" s="251"/>
      <c r="N17" s="76">
        <f t="shared" si="7"/>
        <v>0</v>
      </c>
      <c r="O17" s="77">
        <f>'Tabella-Z2'!I25</f>
        <v>0.16</v>
      </c>
      <c r="P17" s="254"/>
      <c r="Q17" s="75">
        <f t="shared" si="8"/>
        <v>0</v>
      </c>
      <c r="R17" s="74">
        <f>'Tabella-Z2'!I25</f>
        <v>0.16</v>
      </c>
      <c r="S17" s="251"/>
      <c r="T17" s="76">
        <f t="shared" si="9"/>
        <v>0</v>
      </c>
      <c r="U17" s="77">
        <f>'Tabella-Z2'!K25</f>
        <v>0.16</v>
      </c>
      <c r="V17" s="254"/>
      <c r="W17" s="75">
        <f t="shared" si="10"/>
        <v>0</v>
      </c>
      <c r="X17" s="74">
        <f>'Tabella-Z2'!K25</f>
        <v>0.16</v>
      </c>
      <c r="Y17" s="251"/>
      <c r="Z17" s="75">
        <f t="shared" si="11"/>
        <v>0</v>
      </c>
      <c r="AA17" s="78">
        <f>'Tabella-Z2'!K25</f>
        <v>0.16</v>
      </c>
    </row>
    <row r="18" spans="1:27" ht="14.4" hidden="1" outlineLevel="1" x14ac:dyDescent="0.3">
      <c r="B18" s="95" t="s">
        <v>685</v>
      </c>
      <c r="C18" s="460" t="s">
        <v>684</v>
      </c>
      <c r="D18" s="460"/>
      <c r="E18" s="460"/>
      <c r="F18" s="461"/>
      <c r="G18" s="461"/>
      <c r="H18" s="461"/>
      <c r="I18" s="461"/>
      <c r="J18" s="461"/>
      <c r="K18" s="461"/>
      <c r="L18" s="461"/>
      <c r="M18" s="461"/>
      <c r="N18" s="461"/>
      <c r="O18" s="461"/>
      <c r="P18" s="461"/>
      <c r="Q18" s="461"/>
      <c r="R18" s="461"/>
      <c r="S18" s="461"/>
      <c r="T18" s="461"/>
      <c r="U18" s="461"/>
      <c r="V18" s="461"/>
      <c r="W18" s="461"/>
      <c r="X18" s="461"/>
      <c r="Y18" s="461"/>
      <c r="Z18" s="461"/>
      <c r="AA18" s="461"/>
    </row>
    <row r="19" spans="1:27" ht="24.9" hidden="1" customHeight="1" outlineLevel="1" x14ac:dyDescent="0.3">
      <c r="B19" s="237" t="s">
        <v>454</v>
      </c>
      <c r="C19" s="462" t="s">
        <v>455</v>
      </c>
      <c r="D19" s="462"/>
      <c r="E19" s="462"/>
      <c r="F19" s="171"/>
      <c r="G19" s="263" t="s">
        <v>1</v>
      </c>
      <c r="H19" s="73"/>
      <c r="I19" s="74"/>
      <c r="J19" s="251" t="s">
        <v>1</v>
      </c>
      <c r="K19" s="75"/>
      <c r="L19" s="74"/>
      <c r="M19" s="251" t="s">
        <v>1</v>
      </c>
      <c r="N19" s="76"/>
      <c r="O19" s="77"/>
      <c r="P19" s="254" t="s">
        <v>1</v>
      </c>
      <c r="Q19" s="75"/>
      <c r="R19" s="74"/>
      <c r="S19" s="251" t="s">
        <v>1</v>
      </c>
      <c r="T19" s="76"/>
      <c r="U19" s="77"/>
      <c r="V19" s="254"/>
      <c r="W19" s="75"/>
      <c r="X19" s="74"/>
      <c r="Y19" s="251"/>
      <c r="Z19" s="75"/>
      <c r="AA19" s="78"/>
    </row>
    <row r="20" spans="1:27" ht="24.9" hidden="1" customHeight="1" outlineLevel="1" x14ac:dyDescent="0.3">
      <c r="B20" s="237" t="s">
        <v>456</v>
      </c>
      <c r="C20" s="462" t="s">
        <v>457</v>
      </c>
      <c r="D20" s="462"/>
      <c r="E20" s="462"/>
      <c r="F20" s="171"/>
      <c r="G20" s="263" t="s">
        <v>1</v>
      </c>
      <c r="H20" s="73"/>
      <c r="I20" s="74"/>
      <c r="J20" s="251" t="s">
        <v>1</v>
      </c>
      <c r="K20" s="75"/>
      <c r="L20" s="74"/>
      <c r="M20" s="251" t="s">
        <v>1</v>
      </c>
      <c r="N20" s="76"/>
      <c r="O20" s="77"/>
      <c r="P20" s="254" t="s">
        <v>1</v>
      </c>
      <c r="Q20" s="75"/>
      <c r="R20" s="74"/>
      <c r="S20" s="251" t="s">
        <v>1</v>
      </c>
      <c r="T20" s="76"/>
      <c r="U20" s="77"/>
      <c r="V20" s="254"/>
      <c r="W20" s="75"/>
      <c r="X20" s="74"/>
      <c r="Y20" s="251"/>
      <c r="Z20" s="75"/>
      <c r="AA20" s="78"/>
    </row>
    <row r="21" spans="1:27" ht="24.9" hidden="1" customHeight="1" outlineLevel="1" x14ac:dyDescent="0.3">
      <c r="B21" s="237" t="s">
        <v>458</v>
      </c>
      <c r="C21" s="462" t="s">
        <v>459</v>
      </c>
      <c r="D21" s="462"/>
      <c r="E21" s="462"/>
      <c r="F21" s="171"/>
      <c r="G21" s="263" t="s">
        <v>1</v>
      </c>
      <c r="H21" s="73"/>
      <c r="I21" s="74"/>
      <c r="J21" s="251" t="s">
        <v>1</v>
      </c>
      <c r="K21" s="75"/>
      <c r="L21" s="74"/>
      <c r="M21" s="251" t="s">
        <v>1</v>
      </c>
      <c r="N21" s="76"/>
      <c r="O21" s="77"/>
      <c r="P21" s="254" t="s">
        <v>1</v>
      </c>
      <c r="Q21" s="75"/>
      <c r="R21" s="74"/>
      <c r="S21" s="251" t="s">
        <v>1</v>
      </c>
      <c r="T21" s="76"/>
      <c r="U21" s="77"/>
      <c r="V21" s="254"/>
      <c r="W21" s="75"/>
      <c r="X21" s="74"/>
      <c r="Y21" s="251"/>
      <c r="Z21" s="75"/>
      <c r="AA21" s="78"/>
    </row>
    <row r="22" spans="1:27" ht="14.4" hidden="1" outlineLevel="1" x14ac:dyDescent="0.3">
      <c r="B22" s="95" t="s">
        <v>687</v>
      </c>
      <c r="C22" s="460" t="s">
        <v>686</v>
      </c>
      <c r="D22" s="460"/>
      <c r="E22" s="460"/>
      <c r="F22" s="461"/>
      <c r="G22" s="461"/>
      <c r="H22" s="461"/>
      <c r="I22" s="461"/>
      <c r="J22" s="461"/>
      <c r="K22" s="461"/>
      <c r="L22" s="461"/>
      <c r="M22" s="461"/>
      <c r="N22" s="461"/>
      <c r="O22" s="461"/>
      <c r="P22" s="461"/>
      <c r="Q22" s="461"/>
      <c r="R22" s="461"/>
      <c r="S22" s="461"/>
      <c r="T22" s="461"/>
      <c r="U22" s="461"/>
      <c r="V22" s="461"/>
      <c r="W22" s="461"/>
      <c r="X22" s="461"/>
      <c r="Y22" s="461"/>
      <c r="Z22" s="461"/>
      <c r="AA22" s="461"/>
    </row>
    <row r="23" spans="1:27" ht="24" hidden="1" customHeight="1" outlineLevel="1" x14ac:dyDescent="0.3">
      <c r="B23" s="237" t="s">
        <v>460</v>
      </c>
      <c r="C23" s="468" t="s">
        <v>461</v>
      </c>
      <c r="D23" s="468"/>
      <c r="E23" s="468"/>
      <c r="F23" s="176"/>
      <c r="G23" s="466" t="s">
        <v>1</v>
      </c>
      <c r="H23" s="467"/>
      <c r="I23" s="467"/>
      <c r="J23" s="466" t="s">
        <v>1</v>
      </c>
      <c r="K23" s="467"/>
      <c r="L23" s="467"/>
      <c r="M23" s="466" t="s">
        <v>1</v>
      </c>
      <c r="N23" s="467"/>
      <c r="O23" s="467"/>
      <c r="P23" s="466" t="s">
        <v>1</v>
      </c>
      <c r="Q23" s="467"/>
      <c r="R23" s="467"/>
      <c r="S23" s="466" t="s">
        <v>1</v>
      </c>
      <c r="T23" s="467"/>
      <c r="U23" s="467"/>
      <c r="V23" s="466"/>
      <c r="W23" s="467"/>
      <c r="X23" s="467"/>
      <c r="Y23" s="466"/>
      <c r="Z23" s="467"/>
      <c r="AA23" s="467"/>
    </row>
    <row r="24" spans="1:27" ht="18" hidden="1" customHeight="1" outlineLevel="1" x14ac:dyDescent="0.3">
      <c r="B24" s="474" t="s">
        <v>694</v>
      </c>
      <c r="C24" s="474"/>
      <c r="D24" s="474"/>
      <c r="E24" s="103" t="s">
        <v>2</v>
      </c>
      <c r="F24" s="102"/>
      <c r="G24" s="102"/>
      <c r="H24" s="102">
        <f>SUM(H11:H23)</f>
        <v>0</v>
      </c>
      <c r="I24" s="102">
        <f>H24</f>
        <v>0</v>
      </c>
      <c r="J24" s="102"/>
      <c r="K24" s="102">
        <f>SUM(K11:K23)</f>
        <v>0</v>
      </c>
      <c r="L24" s="102">
        <f>K24</f>
        <v>0</v>
      </c>
      <c r="M24" s="102"/>
      <c r="N24" s="102">
        <f>SUM(N11:N23)</f>
        <v>0</v>
      </c>
      <c r="O24" s="102">
        <f>N24</f>
        <v>0</v>
      </c>
      <c r="P24" s="102"/>
      <c r="Q24" s="102">
        <f>SUM(Q11:Q23)</f>
        <v>0</v>
      </c>
      <c r="R24" s="102">
        <f>Q24</f>
        <v>0</v>
      </c>
      <c r="S24" s="102"/>
      <c r="T24" s="102">
        <f>SUM(T11:T23)</f>
        <v>0</v>
      </c>
      <c r="U24" s="102">
        <f>T24</f>
        <v>0</v>
      </c>
      <c r="V24" s="102"/>
      <c r="W24" s="102">
        <f>SUM(W11:W23)</f>
        <v>0</v>
      </c>
      <c r="X24" s="102">
        <f>W24</f>
        <v>0</v>
      </c>
      <c r="Y24" s="102"/>
      <c r="Z24" s="102">
        <f>SUM(Z11:Z23)</f>
        <v>0</v>
      </c>
      <c r="AA24" s="102">
        <f>Z24</f>
        <v>0</v>
      </c>
    </row>
    <row r="25" spans="1:27" ht="12.75" hidden="1" customHeight="1" outlineLevel="1" thickBot="1" x14ac:dyDescent="0.35">
      <c r="B25" s="475" t="s">
        <v>7</v>
      </c>
      <c r="C25" s="475"/>
      <c r="D25" s="475"/>
      <c r="E25" s="112" t="s">
        <v>3</v>
      </c>
      <c r="F25" s="112"/>
      <c r="G25" s="469">
        <f>G4*G5*G7*I24</f>
        <v>0</v>
      </c>
      <c r="H25" s="470"/>
      <c r="I25" s="470"/>
      <c r="J25" s="469">
        <f>J4*J5*J7*L24</f>
        <v>0</v>
      </c>
      <c r="K25" s="470"/>
      <c r="L25" s="470"/>
      <c r="M25" s="469">
        <f>M4*M5*M7*O24</f>
        <v>0</v>
      </c>
      <c r="N25" s="470"/>
      <c r="O25" s="470"/>
      <c r="P25" s="469">
        <f>P4*P5*P7*R24</f>
        <v>0</v>
      </c>
      <c r="Q25" s="470"/>
      <c r="R25" s="470"/>
      <c r="S25" s="469">
        <f>S4*S5*S7*U24</f>
        <v>0</v>
      </c>
      <c r="T25" s="470"/>
      <c r="U25" s="470"/>
      <c r="V25" s="469">
        <f>V4*V5*V7*X24</f>
        <v>0</v>
      </c>
      <c r="W25" s="470"/>
      <c r="X25" s="470"/>
      <c r="Y25" s="469">
        <f>Y4*Y5*Y7*AA24</f>
        <v>0</v>
      </c>
      <c r="Z25" s="470"/>
      <c r="AA25" s="470"/>
    </row>
    <row r="26" spans="1:27" ht="24" hidden="1" customHeight="1" outlineLevel="1" thickBot="1" x14ac:dyDescent="0.35">
      <c r="A26" s="177"/>
      <c r="B26" s="471" t="s">
        <v>605</v>
      </c>
      <c r="C26" s="472"/>
      <c r="D26" s="472"/>
      <c r="E26" s="472"/>
      <c r="F26" s="473"/>
      <c r="G26" s="477">
        <f>SUM(G25:AA25)</f>
        <v>0</v>
      </c>
      <c r="H26" s="478"/>
      <c r="I26" s="478"/>
      <c r="J26" s="478"/>
      <c r="K26" s="478"/>
      <c r="L26" s="478"/>
      <c r="M26" s="478"/>
      <c r="N26" s="478"/>
      <c r="O26" s="478"/>
      <c r="P26" s="478"/>
      <c r="Q26" s="478"/>
      <c r="R26" s="478"/>
      <c r="S26" s="478"/>
      <c r="T26" s="478"/>
      <c r="U26" s="478"/>
      <c r="V26" s="478"/>
      <c r="W26" s="478"/>
      <c r="X26" s="478"/>
      <c r="Y26" s="478"/>
      <c r="Z26" s="478"/>
      <c r="AA26" s="479"/>
    </row>
    <row r="27" spans="1:27" ht="13.5" hidden="1" customHeight="1" x14ac:dyDescent="0.3">
      <c r="A27" s="177"/>
      <c r="B27" s="14"/>
      <c r="C27" s="14"/>
      <c r="D27" s="15"/>
      <c r="E27" s="16"/>
      <c r="F27" s="16"/>
      <c r="G27" s="17"/>
      <c r="H27" s="17"/>
      <c r="I27" s="17"/>
      <c r="J27" s="17"/>
      <c r="K27" s="17"/>
      <c r="L27" s="17"/>
      <c r="M27" s="17"/>
      <c r="N27" s="17"/>
      <c r="O27" s="17"/>
      <c r="P27" s="17"/>
      <c r="Q27" s="17"/>
      <c r="R27" s="17"/>
      <c r="S27" s="17"/>
      <c r="T27" s="17"/>
      <c r="U27" s="17"/>
      <c r="V27" s="17"/>
      <c r="W27" s="17"/>
      <c r="X27" s="17"/>
      <c r="Y27" s="17"/>
      <c r="Z27" s="17"/>
      <c r="AA27" s="17"/>
    </row>
    <row r="28" spans="1:27" ht="18" hidden="1" customHeight="1" outlineLevel="1" x14ac:dyDescent="0.3">
      <c r="A28" s="168"/>
      <c r="B28" s="39" t="s">
        <v>667</v>
      </c>
      <c r="C28" s="480" t="s">
        <v>666</v>
      </c>
      <c r="D28" s="480"/>
      <c r="E28" s="480"/>
      <c r="F28" s="480"/>
      <c r="G28" s="480"/>
      <c r="H28" s="480"/>
      <c r="I28" s="480"/>
      <c r="J28" s="480"/>
      <c r="K28" s="480"/>
      <c r="L28" s="480"/>
      <c r="M28" s="480"/>
      <c r="N28" s="480"/>
      <c r="O28" s="480"/>
      <c r="P28" s="480"/>
      <c r="Q28" s="480"/>
      <c r="R28" s="480"/>
      <c r="S28" s="480"/>
      <c r="T28" s="480"/>
      <c r="U28" s="480"/>
      <c r="V28" s="480"/>
      <c r="W28" s="480"/>
      <c r="X28" s="480"/>
      <c r="Y28" s="480"/>
      <c r="Z28" s="480"/>
      <c r="AA28" s="480"/>
    </row>
    <row r="29" spans="1:27" ht="18" hidden="1" customHeight="1" outlineLevel="1" x14ac:dyDescent="0.3">
      <c r="B29" s="178" t="s">
        <v>5</v>
      </c>
      <c r="C29" s="481" t="s">
        <v>463</v>
      </c>
      <c r="D29" s="481"/>
      <c r="E29" s="481"/>
      <c r="F29" s="96"/>
      <c r="G29" s="247"/>
      <c r="H29" s="73">
        <f t="shared" ref="H29:H39" si="12">IF($F29="X",I29,IF(G29="X",I29,0))</f>
        <v>0</v>
      </c>
      <c r="I29" s="74">
        <f>'Tabella-Z2'!H34</f>
        <v>0.09</v>
      </c>
      <c r="J29" s="251"/>
      <c r="K29" s="75">
        <f t="shared" ref="K29:K39" si="13">IF($F29="X",L29,IF(J29="X",L29,0))</f>
        <v>0</v>
      </c>
      <c r="L29" s="74">
        <f>'Tabella-Z2'!H34</f>
        <v>0.09</v>
      </c>
      <c r="M29" s="251"/>
      <c r="N29" s="76">
        <f t="shared" ref="N29:N57" si="14">IF($F29="X",O29,IF(M29="X",O29,0))</f>
        <v>0</v>
      </c>
      <c r="O29" s="77">
        <f>'Tabella-Z2'!I34</f>
        <v>0.09</v>
      </c>
      <c r="P29" s="254"/>
      <c r="Q29" s="75">
        <f t="shared" ref="Q29:Q38" si="15">IF($F29="X",R29,IF(P29="X",R29,0))</f>
        <v>0</v>
      </c>
      <c r="R29" s="74">
        <f>'Tabella-Z2'!I34</f>
        <v>0.09</v>
      </c>
      <c r="S29" s="251"/>
      <c r="T29" s="76">
        <f t="shared" ref="T29:T57" si="16">IF($F29="X",U29,IF(S29="X",U29,0))</f>
        <v>0</v>
      </c>
      <c r="U29" s="77">
        <f>'Tabella-Z2'!K34</f>
        <v>0.09</v>
      </c>
      <c r="V29" s="254"/>
      <c r="W29" s="75">
        <f t="shared" ref="W29:W57" si="17">IF($F29="X",X29,IF(V29="X",X29,0))</f>
        <v>0</v>
      </c>
      <c r="X29" s="74">
        <f>'Tabella-Z2'!K34</f>
        <v>0.09</v>
      </c>
      <c r="Y29" s="251"/>
      <c r="Z29" s="75">
        <f t="shared" ref="Z29:Z38" si="18">IF($F29="X",AA29,IF(Y29="X",AA29,0))</f>
        <v>0</v>
      </c>
      <c r="AA29" s="78">
        <f>'Tabella-Z2'!K34</f>
        <v>0.09</v>
      </c>
    </row>
    <row r="30" spans="1:27" ht="18" hidden="1" customHeight="1" outlineLevel="1" x14ac:dyDescent="0.3">
      <c r="B30" s="179" t="s">
        <v>464</v>
      </c>
      <c r="C30" s="462" t="s">
        <v>465</v>
      </c>
      <c r="D30" s="462"/>
      <c r="E30" s="462"/>
      <c r="F30" s="40"/>
      <c r="G30" s="248"/>
      <c r="H30" s="73">
        <f t="shared" si="12"/>
        <v>0</v>
      </c>
      <c r="I30" s="74">
        <f>'Tabella-Z2'!H35</f>
        <v>0.01</v>
      </c>
      <c r="J30" s="251"/>
      <c r="K30" s="75">
        <f t="shared" si="13"/>
        <v>0</v>
      </c>
      <c r="L30" s="74">
        <f>'Tabella-Z2'!H35</f>
        <v>0.01</v>
      </c>
      <c r="M30" s="251"/>
      <c r="N30" s="76">
        <f t="shared" si="14"/>
        <v>0</v>
      </c>
      <c r="O30" s="77">
        <f>'Tabella-Z2'!I35</f>
        <v>0.01</v>
      </c>
      <c r="P30" s="254"/>
      <c r="Q30" s="75">
        <f t="shared" si="15"/>
        <v>0</v>
      </c>
      <c r="R30" s="74">
        <f>'Tabella-Z2'!I35</f>
        <v>0.01</v>
      </c>
      <c r="S30" s="251"/>
      <c r="T30" s="76">
        <f t="shared" si="16"/>
        <v>0</v>
      </c>
      <c r="U30" s="77">
        <f>'Tabella-Z2'!K35</f>
        <v>0.01</v>
      </c>
      <c r="V30" s="254"/>
      <c r="W30" s="75">
        <f t="shared" si="17"/>
        <v>0</v>
      </c>
      <c r="X30" s="74">
        <f>'Tabella-Z2'!K35</f>
        <v>0.01</v>
      </c>
      <c r="Y30" s="251"/>
      <c r="Z30" s="75">
        <f t="shared" si="18"/>
        <v>0</v>
      </c>
      <c r="AA30" s="78">
        <f>'Tabella-Z2'!N35</f>
        <v>0.01</v>
      </c>
    </row>
    <row r="31" spans="1:27" ht="18" hidden="1" customHeight="1" outlineLevel="1" x14ac:dyDescent="0.3">
      <c r="B31" s="179" t="s">
        <v>466</v>
      </c>
      <c r="C31" s="462" t="s">
        <v>467</v>
      </c>
      <c r="D31" s="462"/>
      <c r="E31" s="462"/>
      <c r="F31" s="40"/>
      <c r="G31" s="248"/>
      <c r="H31" s="73">
        <f t="shared" si="12"/>
        <v>0</v>
      </c>
      <c r="I31" s="74">
        <f>'Tabella-Z2'!H36</f>
        <v>0.02</v>
      </c>
      <c r="J31" s="251"/>
      <c r="K31" s="75">
        <f t="shared" si="13"/>
        <v>0</v>
      </c>
      <c r="L31" s="74">
        <f>'Tabella-Z2'!H36</f>
        <v>0.02</v>
      </c>
      <c r="M31" s="251"/>
      <c r="N31" s="76">
        <f t="shared" si="14"/>
        <v>0</v>
      </c>
      <c r="O31" s="77">
        <f>'Tabella-Z2'!I36</f>
        <v>0.02</v>
      </c>
      <c r="P31" s="254"/>
      <c r="Q31" s="75">
        <f t="shared" si="15"/>
        <v>0</v>
      </c>
      <c r="R31" s="74">
        <f>'Tabella-Z2'!I36</f>
        <v>0.02</v>
      </c>
      <c r="S31" s="251"/>
      <c r="T31" s="76">
        <f t="shared" si="16"/>
        <v>0</v>
      </c>
      <c r="U31" s="77">
        <f>'Tabella-Z2'!K36</f>
        <v>0.02</v>
      </c>
      <c r="V31" s="254"/>
      <c r="W31" s="75">
        <f t="shared" si="17"/>
        <v>0</v>
      </c>
      <c r="X31" s="74">
        <f>'Tabella-Z2'!K36</f>
        <v>0.02</v>
      </c>
      <c r="Y31" s="251"/>
      <c r="Z31" s="75">
        <f t="shared" si="18"/>
        <v>0</v>
      </c>
      <c r="AA31" s="78">
        <f>'Tabella-Z2'!N36</f>
        <v>0.02</v>
      </c>
    </row>
    <row r="32" spans="1:27" ht="18" hidden="1" customHeight="1" outlineLevel="1" x14ac:dyDescent="0.3">
      <c r="B32" s="179" t="s">
        <v>468</v>
      </c>
      <c r="C32" s="462" t="s">
        <v>264</v>
      </c>
      <c r="D32" s="476"/>
      <c r="E32" s="476"/>
      <c r="F32" s="40"/>
      <c r="G32" s="248"/>
      <c r="H32" s="73">
        <f t="shared" si="12"/>
        <v>0</v>
      </c>
      <c r="I32" s="74">
        <f>'Tabella-Z2'!H37</f>
        <v>0.03</v>
      </c>
      <c r="J32" s="251"/>
      <c r="K32" s="75">
        <f t="shared" si="13"/>
        <v>0</v>
      </c>
      <c r="L32" s="74">
        <f>'Tabella-Z2'!H37</f>
        <v>0.03</v>
      </c>
      <c r="M32" s="251"/>
      <c r="N32" s="76">
        <f t="shared" si="14"/>
        <v>0</v>
      </c>
      <c r="O32" s="77">
        <f>'Tabella-Z2'!I37</f>
        <v>0.03</v>
      </c>
      <c r="P32" s="254"/>
      <c r="Q32" s="75">
        <f t="shared" si="15"/>
        <v>0</v>
      </c>
      <c r="R32" s="74">
        <f>'Tabella-Z2'!I37</f>
        <v>0.03</v>
      </c>
      <c r="S32" s="251"/>
      <c r="T32" s="76">
        <f t="shared" si="16"/>
        <v>0</v>
      </c>
      <c r="U32" s="77">
        <f>'Tabella-Z2'!K37</f>
        <v>0.03</v>
      </c>
      <c r="V32" s="254"/>
      <c r="W32" s="75">
        <f t="shared" si="17"/>
        <v>0</v>
      </c>
      <c r="X32" s="74">
        <f>'Tabella-Z2'!K37</f>
        <v>0.03</v>
      </c>
      <c r="Y32" s="251"/>
      <c r="Z32" s="75">
        <f t="shared" si="18"/>
        <v>0</v>
      </c>
      <c r="AA32" s="78">
        <f>'Tabella-Z2'!N37</f>
        <v>0.03</v>
      </c>
    </row>
    <row r="33" spans="2:27" ht="18" hidden="1" customHeight="1" outlineLevel="1" x14ac:dyDescent="0.3">
      <c r="B33" s="179" t="s">
        <v>469</v>
      </c>
      <c r="C33" s="462" t="s">
        <v>266</v>
      </c>
      <c r="D33" s="476"/>
      <c r="E33" s="476"/>
      <c r="F33" s="40"/>
      <c r="G33" s="248"/>
      <c r="H33" s="73">
        <f t="shared" si="12"/>
        <v>0</v>
      </c>
      <c r="I33" s="74">
        <f>'Tabella-Z2'!H38</f>
        <v>7.0000000000000007E-2</v>
      </c>
      <c r="J33" s="251"/>
      <c r="K33" s="75">
        <f t="shared" si="13"/>
        <v>0</v>
      </c>
      <c r="L33" s="74">
        <f>'Tabella-Z2'!H38</f>
        <v>7.0000000000000007E-2</v>
      </c>
      <c r="M33" s="251"/>
      <c r="N33" s="76">
        <f t="shared" si="14"/>
        <v>0</v>
      </c>
      <c r="O33" s="77">
        <f>'Tabella-Z2'!I38</f>
        <v>7.0000000000000007E-2</v>
      </c>
      <c r="P33" s="254"/>
      <c r="Q33" s="75">
        <f t="shared" si="15"/>
        <v>0</v>
      </c>
      <c r="R33" s="74">
        <f>'Tabella-Z2'!I38</f>
        <v>7.0000000000000007E-2</v>
      </c>
      <c r="S33" s="251"/>
      <c r="T33" s="76">
        <f t="shared" si="16"/>
        <v>0</v>
      </c>
      <c r="U33" s="77">
        <f>'Tabella-Z2'!K38</f>
        <v>7.0000000000000007E-2</v>
      </c>
      <c r="V33" s="254"/>
      <c r="W33" s="75">
        <f t="shared" si="17"/>
        <v>0</v>
      </c>
      <c r="X33" s="74">
        <f>'Tabella-Z2'!K38</f>
        <v>7.0000000000000007E-2</v>
      </c>
      <c r="Y33" s="251"/>
      <c r="Z33" s="75">
        <f t="shared" si="18"/>
        <v>0</v>
      </c>
      <c r="AA33" s="78">
        <f>'Tabella-Z2'!N38</f>
        <v>7.0000000000000007E-2</v>
      </c>
    </row>
    <row r="34" spans="2:27" ht="18" hidden="1" customHeight="1" outlineLevel="1" x14ac:dyDescent="0.3">
      <c r="B34" s="179" t="s">
        <v>470</v>
      </c>
      <c r="C34" s="462" t="s">
        <v>471</v>
      </c>
      <c r="D34" s="462"/>
      <c r="E34" s="462"/>
      <c r="F34" s="40"/>
      <c r="G34" s="248"/>
      <c r="H34" s="73">
        <f t="shared" si="12"/>
        <v>0</v>
      </c>
      <c r="I34" s="74">
        <f>'Tabella-Z2'!H39</f>
        <v>0.03</v>
      </c>
      <c r="J34" s="251"/>
      <c r="K34" s="75">
        <f t="shared" si="13"/>
        <v>0</v>
      </c>
      <c r="L34" s="74">
        <f>'Tabella-Z2'!H39</f>
        <v>0.03</v>
      </c>
      <c r="M34" s="251"/>
      <c r="N34" s="76">
        <f t="shared" si="14"/>
        <v>0</v>
      </c>
      <c r="O34" s="77">
        <f>'Tabella-Z2'!I39</f>
        <v>0.03</v>
      </c>
      <c r="P34" s="254"/>
      <c r="Q34" s="75">
        <f t="shared" si="15"/>
        <v>0</v>
      </c>
      <c r="R34" s="74">
        <f>'Tabella-Z2'!I39</f>
        <v>0.03</v>
      </c>
      <c r="S34" s="251"/>
      <c r="T34" s="76">
        <f t="shared" si="16"/>
        <v>0</v>
      </c>
      <c r="U34" s="77">
        <f>'Tabella-Z2'!K39</f>
        <v>0.03</v>
      </c>
      <c r="V34" s="254"/>
      <c r="W34" s="75">
        <f t="shared" si="17"/>
        <v>0</v>
      </c>
      <c r="X34" s="74">
        <f>'Tabella-Z2'!K39</f>
        <v>0.03</v>
      </c>
      <c r="Y34" s="251"/>
      <c r="Z34" s="75">
        <f t="shared" si="18"/>
        <v>0</v>
      </c>
      <c r="AA34" s="78">
        <f>'Tabella-Z2'!N39</f>
        <v>0.03</v>
      </c>
    </row>
    <row r="35" spans="2:27" ht="18" hidden="1" customHeight="1" outlineLevel="1" x14ac:dyDescent="0.3">
      <c r="B35" s="179" t="s">
        <v>472</v>
      </c>
      <c r="C35" s="462" t="s">
        <v>473</v>
      </c>
      <c r="D35" s="462"/>
      <c r="E35" s="462"/>
      <c r="F35" s="40"/>
      <c r="G35" s="248"/>
      <c r="H35" s="73">
        <f t="shared" si="12"/>
        <v>0</v>
      </c>
      <c r="I35" s="74">
        <f>'Tabella-Z2'!H40</f>
        <v>1.4999999999999999E-2</v>
      </c>
      <c r="J35" s="251"/>
      <c r="K35" s="75">
        <f t="shared" si="13"/>
        <v>0</v>
      </c>
      <c r="L35" s="74">
        <f>'Tabella-Z2'!H40</f>
        <v>1.4999999999999999E-2</v>
      </c>
      <c r="M35" s="251"/>
      <c r="N35" s="76">
        <f t="shared" si="14"/>
        <v>0</v>
      </c>
      <c r="O35" s="77">
        <f>'Tabella-Z2'!I40</f>
        <v>1.4999999999999999E-2</v>
      </c>
      <c r="P35" s="254"/>
      <c r="Q35" s="75">
        <f t="shared" si="15"/>
        <v>0</v>
      </c>
      <c r="R35" s="74">
        <f>'Tabella-Z2'!I40</f>
        <v>1.4999999999999999E-2</v>
      </c>
      <c r="S35" s="251"/>
      <c r="T35" s="76">
        <f t="shared" si="16"/>
        <v>0</v>
      </c>
      <c r="U35" s="77">
        <f>'Tabella-Z2'!K40</f>
        <v>1.4999999999999999E-2</v>
      </c>
      <c r="V35" s="254"/>
      <c r="W35" s="75">
        <f t="shared" si="17"/>
        <v>0</v>
      </c>
      <c r="X35" s="74">
        <f>'Tabella-Z2'!K40</f>
        <v>1.4999999999999999E-2</v>
      </c>
      <c r="Y35" s="251"/>
      <c r="Z35" s="75">
        <f t="shared" si="18"/>
        <v>0</v>
      </c>
      <c r="AA35" s="78">
        <f>'Tabella-Z2'!N40</f>
        <v>1.4999999999999999E-2</v>
      </c>
    </row>
    <row r="36" spans="2:27" ht="18" hidden="1" customHeight="1" outlineLevel="1" x14ac:dyDescent="0.3">
      <c r="B36" s="179" t="s">
        <v>474</v>
      </c>
      <c r="C36" s="462" t="s">
        <v>475</v>
      </c>
      <c r="D36" s="462"/>
      <c r="E36" s="462"/>
      <c r="F36" s="40"/>
      <c r="G36" s="248"/>
      <c r="H36" s="73">
        <f t="shared" si="12"/>
        <v>0</v>
      </c>
      <c r="I36" s="74">
        <f>'Tabella-Z2'!H41</f>
        <v>1.4999999999999999E-2</v>
      </c>
      <c r="J36" s="251"/>
      <c r="K36" s="75">
        <f t="shared" si="13"/>
        <v>0</v>
      </c>
      <c r="L36" s="74">
        <f>'Tabella-Z2'!H41</f>
        <v>1.4999999999999999E-2</v>
      </c>
      <c r="M36" s="251"/>
      <c r="N36" s="76">
        <f t="shared" si="14"/>
        <v>0</v>
      </c>
      <c r="O36" s="77">
        <f>'Tabella-Z2'!I41</f>
        <v>1.4999999999999999E-2</v>
      </c>
      <c r="P36" s="254"/>
      <c r="Q36" s="75">
        <f t="shared" si="15"/>
        <v>0</v>
      </c>
      <c r="R36" s="74">
        <f>'Tabella-Z2'!I41</f>
        <v>1.4999999999999999E-2</v>
      </c>
      <c r="S36" s="251"/>
      <c r="T36" s="76">
        <f t="shared" si="16"/>
        <v>0</v>
      </c>
      <c r="U36" s="77">
        <f>'Tabella-Z2'!K41</f>
        <v>1.4999999999999999E-2</v>
      </c>
      <c r="V36" s="254"/>
      <c r="W36" s="75">
        <f t="shared" si="17"/>
        <v>0</v>
      </c>
      <c r="X36" s="74">
        <f>'Tabella-Z2'!K41</f>
        <v>1.4999999999999999E-2</v>
      </c>
      <c r="Y36" s="251"/>
      <c r="Z36" s="75">
        <f t="shared" si="18"/>
        <v>0</v>
      </c>
      <c r="AA36" s="78">
        <f>'Tabella-Z2'!N41</f>
        <v>1.4999999999999999E-2</v>
      </c>
    </row>
    <row r="37" spans="2:27" ht="18" hidden="1" customHeight="1" outlineLevel="1" x14ac:dyDescent="0.3">
      <c r="B37" s="179" t="s">
        <v>476</v>
      </c>
      <c r="C37" s="462" t="s">
        <v>477</v>
      </c>
      <c r="D37" s="462"/>
      <c r="E37" s="462"/>
      <c r="F37" s="40"/>
      <c r="G37" s="248"/>
      <c r="H37" s="73">
        <f t="shared" si="12"/>
        <v>0</v>
      </c>
      <c r="I37" s="74">
        <f>'Tabella-Z2'!H42</f>
        <v>1.4999999999999999E-2</v>
      </c>
      <c r="J37" s="251"/>
      <c r="K37" s="75">
        <f t="shared" si="13"/>
        <v>0</v>
      </c>
      <c r="L37" s="74">
        <f>'Tabella-Z2'!H42</f>
        <v>1.4999999999999999E-2</v>
      </c>
      <c r="M37" s="251"/>
      <c r="N37" s="76">
        <f t="shared" si="14"/>
        <v>0</v>
      </c>
      <c r="O37" s="77">
        <f>'Tabella-Z2'!I42</f>
        <v>1.4999999999999999E-2</v>
      </c>
      <c r="P37" s="254"/>
      <c r="Q37" s="75">
        <f t="shared" si="15"/>
        <v>0</v>
      </c>
      <c r="R37" s="74">
        <f>'Tabella-Z2'!I42</f>
        <v>1.4999999999999999E-2</v>
      </c>
      <c r="S37" s="251"/>
      <c r="T37" s="76">
        <f t="shared" si="16"/>
        <v>0</v>
      </c>
      <c r="U37" s="77">
        <f>'Tabella-Z2'!K42</f>
        <v>1.4999999999999999E-2</v>
      </c>
      <c r="V37" s="254"/>
      <c r="W37" s="75">
        <f t="shared" si="17"/>
        <v>0</v>
      </c>
      <c r="X37" s="74">
        <f>'Tabella-Z2'!K42</f>
        <v>1.4999999999999999E-2</v>
      </c>
      <c r="Y37" s="251"/>
      <c r="Z37" s="75">
        <f t="shared" si="18"/>
        <v>0</v>
      </c>
      <c r="AA37" s="78">
        <f>'Tabella-Z2'!N42</f>
        <v>1.4999999999999999E-2</v>
      </c>
    </row>
    <row r="38" spans="2:27" ht="18" hidden="1" customHeight="1" outlineLevel="1" x14ac:dyDescent="0.3">
      <c r="B38" s="179" t="s">
        <v>478</v>
      </c>
      <c r="C38" s="462" t="s">
        <v>479</v>
      </c>
      <c r="D38" s="462"/>
      <c r="E38" s="462"/>
      <c r="F38" s="69"/>
      <c r="G38" s="249"/>
      <c r="H38" s="73">
        <f t="shared" si="12"/>
        <v>0</v>
      </c>
      <c r="I38" s="74">
        <f>'Tabella-Z2'!H43</f>
        <v>1.4999999999999999E-2</v>
      </c>
      <c r="J38" s="251"/>
      <c r="K38" s="75">
        <f t="shared" si="13"/>
        <v>0</v>
      </c>
      <c r="L38" s="74">
        <f>'Tabella-Z2'!H43</f>
        <v>1.4999999999999999E-2</v>
      </c>
      <c r="M38" s="251"/>
      <c r="N38" s="76">
        <f t="shared" si="14"/>
        <v>0</v>
      </c>
      <c r="O38" s="77">
        <f>'Tabella-Z2'!I43</f>
        <v>1.4999999999999999E-2</v>
      </c>
      <c r="P38" s="254"/>
      <c r="Q38" s="75">
        <f t="shared" si="15"/>
        <v>0</v>
      </c>
      <c r="R38" s="74">
        <f>'Tabella-Z2'!I43</f>
        <v>1.4999999999999999E-2</v>
      </c>
      <c r="S38" s="251"/>
      <c r="T38" s="76">
        <f t="shared" si="16"/>
        <v>0</v>
      </c>
      <c r="U38" s="77">
        <f>'Tabella-Z2'!K43</f>
        <v>1.4999999999999999E-2</v>
      </c>
      <c r="V38" s="254"/>
      <c r="W38" s="75">
        <f t="shared" si="17"/>
        <v>0</v>
      </c>
      <c r="X38" s="74">
        <f>'Tabella-Z2'!K43</f>
        <v>1.4999999999999999E-2</v>
      </c>
      <c r="Y38" s="251"/>
      <c r="Z38" s="75">
        <f t="shared" si="18"/>
        <v>0</v>
      </c>
      <c r="AA38" s="78">
        <f>'Tabella-Z2'!N43</f>
        <v>1.4999999999999999E-2</v>
      </c>
    </row>
    <row r="39" spans="2:27" ht="18" hidden="1" customHeight="1" outlineLevel="1" x14ac:dyDescent="0.3">
      <c r="B39" s="488" t="s">
        <v>480</v>
      </c>
      <c r="C39" s="468" t="s">
        <v>677</v>
      </c>
      <c r="D39" s="180" t="s">
        <v>439</v>
      </c>
      <c r="E39" s="181">
        <v>250000</v>
      </c>
      <c r="F39" s="491"/>
      <c r="G39" s="494"/>
      <c r="H39" s="47">
        <f t="shared" si="12"/>
        <v>0</v>
      </c>
      <c r="I39" s="56">
        <f>'Tabella-Z2'!H44</f>
        <v>3.9E-2</v>
      </c>
      <c r="J39" s="482"/>
      <c r="K39" s="52">
        <f t="shared" si="13"/>
        <v>0</v>
      </c>
      <c r="L39" s="56">
        <f>'Tabella-Z2'!H44</f>
        <v>3.9E-2</v>
      </c>
      <c r="M39" s="482"/>
      <c r="N39" s="41">
        <f>IF($F39="X",O39,IF(M39="X",O39,0))</f>
        <v>0</v>
      </c>
      <c r="O39" s="42">
        <f>IF(M6="",0,IF(VLOOKUP($M$6,'Tabella-Z1'!$K$27:$M$32,3)=13,'Tabella-Z2'!I44,'Tabella-Z2'!J44))</f>
        <v>3.9E-2</v>
      </c>
      <c r="P39" s="485"/>
      <c r="Q39" s="52">
        <f>IF($F39="X",R39,IF(P39="X",R39,0))</f>
        <v>0</v>
      </c>
      <c r="R39" s="56">
        <f>IF(P6="",0,IF(VLOOKUP($M$6,'Tabella-Z1'!$K$27:$M$32,3)=13,'Tabella-Z2'!I44,'Tabella-Z2'!J44))</f>
        <v>3.9E-2</v>
      </c>
      <c r="S39" s="482"/>
      <c r="T39" s="41">
        <f>IF($F39="X",U39,IF(S39="X",U39,0))</f>
        <v>0</v>
      </c>
      <c r="U39" s="42">
        <f>'Tabella-Z2'!K44</f>
        <v>3.9E-2</v>
      </c>
      <c r="V39" s="485"/>
      <c r="W39" s="52">
        <f>IF($F39="X",X39,IF(V39="X",X39,0))</f>
        <v>0</v>
      </c>
      <c r="X39" s="56">
        <f>'Tabella-Z2'!K44</f>
        <v>3.9E-2</v>
      </c>
      <c r="Y39" s="482"/>
      <c r="Z39" s="52">
        <f>IF($F39="X",AA39,IF(Y39="X",AA39,0))</f>
        <v>0</v>
      </c>
      <c r="AA39" s="43">
        <f>'Tabella-Z2'!N44</f>
        <v>5.2999999999999999E-2</v>
      </c>
    </row>
    <row r="40" spans="2:27" ht="18" hidden="1" customHeight="1" outlineLevel="1" x14ac:dyDescent="0.3">
      <c r="B40" s="489"/>
      <c r="C40" s="490"/>
      <c r="D40" s="183" t="s">
        <v>440</v>
      </c>
      <c r="E40" s="184">
        <v>500000</v>
      </c>
      <c r="F40" s="492"/>
      <c r="G40" s="495"/>
      <c r="H40" s="58">
        <f>IF(AND($F$39="X",$G$4&gt;E39),I40,IF(AND($G$39="X",$G$4&gt;E39),I40,0))</f>
        <v>0</v>
      </c>
      <c r="I40" s="59">
        <f>'Tabella-Z2'!H45</f>
        <v>0.01</v>
      </c>
      <c r="J40" s="483"/>
      <c r="K40" s="60">
        <f>IF(AND($F$39="X",$J$4&gt;E39),L40,IF(AND($G$39="X",$J$4&gt;E39),L40,0))</f>
        <v>0</v>
      </c>
      <c r="L40" s="59">
        <f>'Tabella-Z2'!H45</f>
        <v>0.01</v>
      </c>
      <c r="M40" s="483"/>
      <c r="N40" s="61">
        <f>IF(AND($F$39="X",$M$4&gt;E39),O40,IF(AND($M$39="X",$M$4&gt;E39),O40,0))</f>
        <v>0</v>
      </c>
      <c r="O40" s="62">
        <f>IF(M6="",0,IF(VLOOKUP($M$6,'Tabella-Z1'!$K$27:$M$32,3)=13,'Tabella-Z2'!I45,'Tabella-Z2'!J45))</f>
        <v>0.01</v>
      </c>
      <c r="P40" s="486"/>
      <c r="Q40" s="60">
        <f>IF(AND($F$39="X",$P$4&gt;E39),R40,IF(AND($P$39="X",$P$4&gt;E39),R40,0))</f>
        <v>0</v>
      </c>
      <c r="R40" s="59">
        <f>IF(P6="",0,IF(VLOOKUP($P$6,'Tabella-Z1'!$K$27:$M$32,3)=13,'Tabella-Z2'!I45,'Tabella-Z2'!J45))</f>
        <v>0.01</v>
      </c>
      <c r="S40" s="483"/>
      <c r="T40" s="61">
        <f>IF(AND($F$39="X",$S$4&gt;E39),U40,IF(AND($S$39="X",$S$4&gt;E39),U40,0))</f>
        <v>0</v>
      </c>
      <c r="U40" s="62">
        <f>'Tabella-Z2'!K45</f>
        <v>0.01</v>
      </c>
      <c r="V40" s="486"/>
      <c r="W40" s="60">
        <f>IF(AND($F$39="X",$V$4&gt;E39),X40,IF(AND($V$39="X",$V$4&gt;E39),X40,0))</f>
        <v>0</v>
      </c>
      <c r="X40" s="59">
        <f>'Tabella-Z2'!K45</f>
        <v>0.01</v>
      </c>
      <c r="Y40" s="483"/>
      <c r="Z40" s="60">
        <f>IF(AND($F$39="X",$Y$4&gt;E39),AA40,IF(AND($V$39="X",$Y$4&gt;E39),AA40,0))</f>
        <v>0</v>
      </c>
      <c r="AA40" s="63">
        <f>'Tabella-Z2'!N45</f>
        <v>4.8000000000000001E-2</v>
      </c>
    </row>
    <row r="41" spans="2:27" ht="18" hidden="1" customHeight="1" outlineLevel="1" x14ac:dyDescent="0.3">
      <c r="B41" s="489"/>
      <c r="C41" s="490"/>
      <c r="D41" s="183" t="s">
        <v>440</v>
      </c>
      <c r="E41" s="184">
        <v>1000000</v>
      </c>
      <c r="F41" s="492"/>
      <c r="G41" s="495"/>
      <c r="H41" s="58">
        <f>IF(AND($F$39="X",$G$4&gt;E40),I41,IF(AND($G$39="X",$G$4&gt;E40),I41,0))</f>
        <v>0</v>
      </c>
      <c r="I41" s="59">
        <f>'Tabella-Z2'!H46</f>
        <v>1.2999999999999999E-2</v>
      </c>
      <c r="J41" s="483"/>
      <c r="K41" s="60">
        <f>IF(AND($F$39="X",$J$4&gt;E40),L41,IF(AND($G$39="X",$J$4&gt;E40),L41,0))</f>
        <v>0</v>
      </c>
      <c r="L41" s="59">
        <f>'Tabella-Z2'!H46</f>
        <v>1.2999999999999999E-2</v>
      </c>
      <c r="M41" s="483"/>
      <c r="N41" s="61">
        <f>IF(AND($F$39="X",$M$4&gt;E40),O41,IF(AND($M$39="X",$M$4&gt;E40),O41,0))</f>
        <v>0</v>
      </c>
      <c r="O41" s="62">
        <f>IF(M6="",0,IF(VLOOKUP($M$6,'Tabella-Z1'!$K$27:$M$32,3)=13,'Tabella-Z2'!I46,'Tabella-Z2'!J46))</f>
        <v>1.2999999999999999E-2</v>
      </c>
      <c r="P41" s="486"/>
      <c r="Q41" s="60">
        <f>IF(AND($F$39="X",$P$4&gt;E40),R41,IF(AND($M$39="X",$P$4&gt;E40),R41,0))</f>
        <v>0</v>
      </c>
      <c r="R41" s="59">
        <f>IF(P6="",0,IF(VLOOKUP($P$6,'Tabella-Z1'!$K$27:$M$32,3)=13,'Tabella-Z2'!I46,'Tabella-Z2'!J46))</f>
        <v>1.2999999999999999E-2</v>
      </c>
      <c r="S41" s="483"/>
      <c r="T41" s="61">
        <f>IF(AND($F$39="X",$S$4&gt;E40),U41,IF(AND($S$39="X",$S$4&gt;E40),U41,0))</f>
        <v>0</v>
      </c>
      <c r="U41" s="62">
        <f>'Tabella-Z2'!K46</f>
        <v>1.2999999999999999E-2</v>
      </c>
      <c r="V41" s="486"/>
      <c r="W41" s="60">
        <f>IF(AND($F$39="X",$V$4&gt;E40),X41,IF(AND($V$39="X",$V$4&gt;E40),X41,0))</f>
        <v>0</v>
      </c>
      <c r="X41" s="59">
        <f>'Tabella-Z2'!K46</f>
        <v>1.2999999999999999E-2</v>
      </c>
      <c r="Y41" s="483"/>
      <c r="Z41" s="60">
        <f>IF(AND($F$39="X",$Y$4&gt;E40),AA41,IF(AND($V$39="X",$Y$4&gt;E40),AA41,0))</f>
        <v>0</v>
      </c>
      <c r="AA41" s="63">
        <f>'Tabella-Z2'!N46</f>
        <v>4.3999999999999997E-2</v>
      </c>
    </row>
    <row r="42" spans="2:27" ht="18" hidden="1" customHeight="1" outlineLevel="1" x14ac:dyDescent="0.3">
      <c r="B42" s="489"/>
      <c r="C42" s="490"/>
      <c r="D42" s="183" t="s">
        <v>440</v>
      </c>
      <c r="E42" s="184">
        <v>2500000</v>
      </c>
      <c r="F42" s="492"/>
      <c r="G42" s="495"/>
      <c r="H42" s="58">
        <f>IF(AND($F$39="X",$G$4&gt;E41),I42,IF(AND($G$39="X",$G$4&gt;E41),I42,0))</f>
        <v>0</v>
      </c>
      <c r="I42" s="59">
        <f>'Tabella-Z2'!H47</f>
        <v>1.7999999999999999E-2</v>
      </c>
      <c r="J42" s="483"/>
      <c r="K42" s="60">
        <f>IF(AND($F$39="X",$J$4&gt;E41),L42,IF(AND($G$39="X",$J$4&gt;E41),L42,0))</f>
        <v>0</v>
      </c>
      <c r="L42" s="59">
        <f>'Tabella-Z2'!H47</f>
        <v>1.7999999999999999E-2</v>
      </c>
      <c r="M42" s="483"/>
      <c r="N42" s="61">
        <f>IF(AND($F$39="X",$M$4&gt;E41),O42,IF(AND($M$39="X",$M$4&gt;E41),O42,0))</f>
        <v>0</v>
      </c>
      <c r="O42" s="62">
        <f>IF(M6="",0,IF(VLOOKUP($M$6,'Tabella-Z1'!$K$27:$M$32,3)=13,'Tabella-Z2'!I47,'Tabella-Z2'!J47))</f>
        <v>1.7999999999999999E-2</v>
      </c>
      <c r="P42" s="486"/>
      <c r="Q42" s="60">
        <f>IF(AND($F$39="X",$P$4&gt;E41),R42,IF(AND($M$39="X",$P$4&gt;E41),R42,0))</f>
        <v>0</v>
      </c>
      <c r="R42" s="59">
        <f>IF(P6="",0,IF(VLOOKUP($P$6,'Tabella-Z1'!$K$27:$M$32,3)=13,'Tabella-Z2'!I47,'Tabella-Z2'!J47))</f>
        <v>1.7999999999999999E-2</v>
      </c>
      <c r="S42" s="483"/>
      <c r="T42" s="61">
        <f>IF(AND($F$39="X",$S$4&gt;E41),U42,IF(AND($S$39="X",$S$4&gt;E41),U42,0))</f>
        <v>0</v>
      </c>
      <c r="U42" s="62">
        <f>'Tabella-Z2'!K47</f>
        <v>1.7999999999999999E-2</v>
      </c>
      <c r="V42" s="486"/>
      <c r="W42" s="60">
        <f>IF(AND($F$39="X",$V$4&gt;E41),X42,IF(AND($V$39="X",$V$4&gt;E41),X42,0))</f>
        <v>0</v>
      </c>
      <c r="X42" s="59">
        <f>'Tabella-Z2'!K47</f>
        <v>1.7999999999999999E-2</v>
      </c>
      <c r="Y42" s="483"/>
      <c r="Z42" s="60">
        <f>IF(AND($F$39="X",$Y$4&gt;E41),AA42,IF(AND($V$39="X",$Y$4&gt;E41),AA42,0))</f>
        <v>0</v>
      </c>
      <c r="AA42" s="63">
        <f>'Tabella-Z2'!N47</f>
        <v>4.2000000000000003E-2</v>
      </c>
    </row>
    <row r="43" spans="2:27" ht="18" hidden="1" customHeight="1" outlineLevel="1" x14ac:dyDescent="0.3">
      <c r="B43" s="489"/>
      <c r="C43" s="490"/>
      <c r="D43" s="183" t="s">
        <v>440</v>
      </c>
      <c r="E43" s="184">
        <v>10000000</v>
      </c>
      <c r="F43" s="492"/>
      <c r="G43" s="495"/>
      <c r="H43" s="58">
        <f>IF(AND($F$39="X",$G$4&gt;E42),I43,IF(AND($G$39="X",$G$4&gt;E42),I43,0))</f>
        <v>0</v>
      </c>
      <c r="I43" s="59">
        <f>'Tabella-Z2'!H48</f>
        <v>2.1999999999999999E-2</v>
      </c>
      <c r="J43" s="483"/>
      <c r="K43" s="60">
        <f>IF(AND($F$39="X",$J$4&gt;E42),L43,IF(AND($G$39="X",$J$4&gt;E42),L43,0))</f>
        <v>0</v>
      </c>
      <c r="L43" s="59">
        <f>'Tabella-Z2'!H48</f>
        <v>2.1999999999999999E-2</v>
      </c>
      <c r="M43" s="483"/>
      <c r="N43" s="61">
        <f>IF(AND($F$39="X",$M$4&gt;E42),O43,IF(AND($M$39="X",$M$4&gt;E42),O43,0))</f>
        <v>0</v>
      </c>
      <c r="O43" s="62">
        <f>IF(M6="",0,IF(VLOOKUP($M$6,'Tabella-Z1'!$K$27:$M$32,3)=13,'Tabella-Z2'!I48,'Tabella-Z2'!J48))</f>
        <v>2.1999999999999999E-2</v>
      </c>
      <c r="P43" s="486"/>
      <c r="Q43" s="60">
        <f>IF(AND($F$39="X",$P$4&gt;E42),R43,IF(AND($M$39="X",$P$4&gt;E42),R43,0))</f>
        <v>0</v>
      </c>
      <c r="R43" s="59">
        <f>IF(P6="",0,IF(VLOOKUP($P$6,'Tabella-Z1'!$K$27:$M$32,3)=13,'Tabella-Z2'!I48,'Tabella-Z2'!J48))</f>
        <v>2.1999999999999999E-2</v>
      </c>
      <c r="S43" s="483"/>
      <c r="T43" s="61">
        <f>IF(AND($F$39="X",$S$4&gt;E42),U43,IF(AND($S$39="X",$S$4&gt;E42),U43,0))</f>
        <v>0</v>
      </c>
      <c r="U43" s="62">
        <f>'Tabella-Z2'!K48</f>
        <v>2.1999999999999999E-2</v>
      </c>
      <c r="V43" s="486"/>
      <c r="W43" s="60">
        <f>IF(AND($F$39="X",$V$4&gt;E42),X43,IF(AND($V$39="X",$V$4&gt;E42),X43,0))</f>
        <v>0</v>
      </c>
      <c r="X43" s="59">
        <f>'Tabella-Z2'!K48</f>
        <v>2.1999999999999999E-2</v>
      </c>
      <c r="Y43" s="483"/>
      <c r="Z43" s="60">
        <f>IF(AND($F$39="X",$Y$4&gt;E42),AA43,IF(AND($V$39="X",$Y$4&gt;E42),AA43,0))</f>
        <v>0</v>
      </c>
      <c r="AA43" s="63">
        <f>'Tabella-Z2'!N48</f>
        <v>2.7E-2</v>
      </c>
    </row>
    <row r="44" spans="2:27" ht="18" hidden="1" customHeight="1" outlineLevel="1" x14ac:dyDescent="0.3">
      <c r="B44" s="489"/>
      <c r="C44" s="490"/>
      <c r="D44" s="185" t="s">
        <v>441</v>
      </c>
      <c r="E44" s="186"/>
      <c r="F44" s="493"/>
      <c r="G44" s="496"/>
      <c r="H44" s="48">
        <f>IF(AND($F$39="X",$G$4&gt;E43),I44,IF(AND($G$39="X",$G$4&gt;E43),I44,0))</f>
        <v>0</v>
      </c>
      <c r="I44" s="57">
        <f>'Tabella-Z2'!H49</f>
        <v>2.1000000000000001E-2</v>
      </c>
      <c r="J44" s="484"/>
      <c r="K44" s="53">
        <f>IF(AND($F$39="X",$J$4&gt;E43),L44,IF(AND($G$39="X",$J$4&gt;E43),L44,0))</f>
        <v>0</v>
      </c>
      <c r="L44" s="57">
        <f>'Tabella-Z2'!H49</f>
        <v>2.1000000000000001E-2</v>
      </c>
      <c r="M44" s="484"/>
      <c r="N44" s="44">
        <f>IF(AND($F$39="X",$M$4&gt;E43),O44,IF(AND($M$39="X",$M$4&gt;E43),O44,0))</f>
        <v>0</v>
      </c>
      <c r="O44" s="45">
        <f>IF(M6="",0,IF(VLOOKUP($M$6,'Tabella-Z1'!$K$27:$M$32,3)=13,'Tabella-Z2'!I49,'Tabella-Z2'!J49))</f>
        <v>2.1000000000000001E-2</v>
      </c>
      <c r="P44" s="487"/>
      <c r="Q44" s="53">
        <f>IF(AND($F$39="X",$P$4&gt;E43),R44,IF(AND($M$39="X",$P$4&gt;E43),R44,0))</f>
        <v>0</v>
      </c>
      <c r="R44" s="57">
        <f>IF(P6="",0,IF(VLOOKUP($P$6,'Tabella-Z1'!$K$27:$M$32,3)=13,'Tabella-Z2'!I49,'Tabella-Z2'!J49))</f>
        <v>2.1000000000000001E-2</v>
      </c>
      <c r="S44" s="484"/>
      <c r="T44" s="44">
        <f>IF(AND($F$39="X",$S$4&gt;E43),U44,IF(AND($S$39="X",$S$4&gt;E43),U44,0))</f>
        <v>0</v>
      </c>
      <c r="U44" s="45">
        <f>'Tabella-Z2'!K49</f>
        <v>2.1000000000000001E-2</v>
      </c>
      <c r="V44" s="487"/>
      <c r="W44" s="53">
        <f>IF(AND($F$39="X",$V$4&gt;E43),X44,IF(AND($V$39="X",$V$4&gt;E43),X44,0))</f>
        <v>0</v>
      </c>
      <c r="X44" s="57">
        <f>'Tabella-Z2'!K49</f>
        <v>2.1000000000000001E-2</v>
      </c>
      <c r="Y44" s="484"/>
      <c r="Z44" s="53">
        <f>IF(AND($F$39="X",$Y$4&gt;E43),AA44,IF(AND($V$39="X",$Y$4&gt;E43),AA44,0))</f>
        <v>0</v>
      </c>
      <c r="AA44" s="46">
        <f>'Tabella-Z2'!N49</f>
        <v>2.5000000000000001E-2</v>
      </c>
    </row>
    <row r="45" spans="2:27" ht="18" hidden="1" customHeight="1" outlineLevel="1" x14ac:dyDescent="0.3">
      <c r="B45" s="179" t="s">
        <v>481</v>
      </c>
      <c r="C45" s="462" t="s">
        <v>482</v>
      </c>
      <c r="D45" s="462"/>
      <c r="E45" s="462"/>
      <c r="F45" s="40"/>
      <c r="G45" s="250"/>
      <c r="H45" s="73">
        <f t="shared" ref="H45:H50" si="19">IF($F45="X",I45,IF(G45="X",I45,0))</f>
        <v>0</v>
      </c>
      <c r="I45" s="74">
        <f>'Tabella-Z2'!H50</f>
        <v>0.02</v>
      </c>
      <c r="J45" s="251"/>
      <c r="K45" s="75">
        <f t="shared" ref="K45:K49" si="20">IF($F45="X",L45,IF(J45="X",L45,0))</f>
        <v>0</v>
      </c>
      <c r="L45" s="74">
        <f>'Tabella-Z2'!H50</f>
        <v>0.02</v>
      </c>
      <c r="M45" s="251"/>
      <c r="N45" s="76">
        <f t="shared" si="14"/>
        <v>0</v>
      </c>
      <c r="O45" s="77">
        <f>'Tabella-Z2'!I50</f>
        <v>0.02</v>
      </c>
      <c r="P45" s="254"/>
      <c r="Q45" s="75">
        <f>IF($F45="X",R45,IF(P45="X",R45,0))</f>
        <v>0</v>
      </c>
      <c r="R45" s="74">
        <f>'Tabella-Z2'!I50</f>
        <v>0.02</v>
      </c>
      <c r="S45" s="251"/>
      <c r="T45" s="76">
        <f>IF($F45="X",U45,IF(S45="X",U45,0))</f>
        <v>0</v>
      </c>
      <c r="U45" s="77">
        <f>'Tabella-Z2'!K50</f>
        <v>0.02</v>
      </c>
      <c r="V45" s="254"/>
      <c r="W45" s="75">
        <f t="shared" si="17"/>
        <v>0</v>
      </c>
      <c r="X45" s="74">
        <f>'Tabella-Z2'!K50</f>
        <v>0.02</v>
      </c>
      <c r="Y45" s="251"/>
      <c r="Z45" s="75">
        <f t="shared" ref="Z45:Z50" si="21">IF($F45="X",AA45,IF(Y45="X",AA45,0))</f>
        <v>0</v>
      </c>
      <c r="AA45" s="78">
        <f>'Tabella-Z2'!K50</f>
        <v>0.02</v>
      </c>
    </row>
    <row r="46" spans="2:27" ht="18" hidden="1" customHeight="1" outlineLevel="1" x14ac:dyDescent="0.3">
      <c r="B46" s="179" t="s">
        <v>483</v>
      </c>
      <c r="C46" s="462" t="s">
        <v>484</v>
      </c>
      <c r="D46" s="462"/>
      <c r="E46" s="462"/>
      <c r="F46" s="40"/>
      <c r="G46" s="248"/>
      <c r="H46" s="73">
        <f t="shared" si="19"/>
        <v>0</v>
      </c>
      <c r="I46" s="74">
        <f>'Tabella-Z2'!H51</f>
        <v>0.03</v>
      </c>
      <c r="J46" s="251"/>
      <c r="K46" s="75">
        <f t="shared" si="20"/>
        <v>0</v>
      </c>
      <c r="L46" s="74">
        <f>'Tabella-Z2'!H51</f>
        <v>0.03</v>
      </c>
      <c r="M46" s="251"/>
      <c r="N46" s="76">
        <f t="shared" si="14"/>
        <v>0</v>
      </c>
      <c r="O46" s="77">
        <f>'Tabella-Z2'!I51</f>
        <v>0.03</v>
      </c>
      <c r="P46" s="254"/>
      <c r="Q46" s="75">
        <f>IF($F46="X",R46,IF(P46="X",R46,0))</f>
        <v>0</v>
      </c>
      <c r="R46" s="74">
        <f>'Tabella-Z2'!I51</f>
        <v>0.03</v>
      </c>
      <c r="S46" s="251"/>
      <c r="T46" s="76">
        <f>IF($F46="X",U46,IF(S46="X",U46,0))</f>
        <v>0</v>
      </c>
      <c r="U46" s="77">
        <f>'Tabella-Z2'!K51</f>
        <v>0.01</v>
      </c>
      <c r="V46" s="254"/>
      <c r="W46" s="75">
        <f t="shared" si="17"/>
        <v>0</v>
      </c>
      <c r="X46" s="74">
        <f>'Tabella-Z2'!K51</f>
        <v>0.01</v>
      </c>
      <c r="Y46" s="251"/>
      <c r="Z46" s="75">
        <f t="shared" si="21"/>
        <v>0</v>
      </c>
      <c r="AA46" s="78">
        <f>'Tabella-Z2'!K51</f>
        <v>0.01</v>
      </c>
    </row>
    <row r="47" spans="2:27" ht="18" hidden="1" customHeight="1" outlineLevel="1" x14ac:dyDescent="0.3">
      <c r="B47" s="179" t="s">
        <v>485</v>
      </c>
      <c r="C47" s="462" t="s">
        <v>678</v>
      </c>
      <c r="D47" s="476"/>
      <c r="E47" s="476"/>
      <c r="F47" s="40"/>
      <c r="G47" s="248"/>
      <c r="H47" s="73">
        <f t="shared" si="19"/>
        <v>0</v>
      </c>
      <c r="I47" s="74">
        <f>'Tabella-Z2'!H52</f>
        <v>0.03</v>
      </c>
      <c r="J47" s="251"/>
      <c r="K47" s="75">
        <f t="shared" si="20"/>
        <v>0</v>
      </c>
      <c r="L47" s="74">
        <f>'Tabella-Z2'!H52</f>
        <v>0.03</v>
      </c>
      <c r="M47" s="251"/>
      <c r="N47" s="76">
        <f t="shared" si="14"/>
        <v>0</v>
      </c>
      <c r="O47" s="77">
        <f>'Tabella-Z2'!I52</f>
        <v>0.03</v>
      </c>
      <c r="P47" s="254"/>
      <c r="Q47" s="75">
        <f t="shared" ref="Q47:Q50" si="22">IF($F47="X",R47,IF(P47="X",R47,0))</f>
        <v>0</v>
      </c>
      <c r="R47" s="74">
        <f>'Tabella-Z2'!I52</f>
        <v>0.03</v>
      </c>
      <c r="S47" s="251"/>
      <c r="T47" s="76">
        <f t="shared" si="16"/>
        <v>0</v>
      </c>
      <c r="U47" s="77">
        <f>'Tabella-Z2'!K52</f>
        <v>0.03</v>
      </c>
      <c r="V47" s="254"/>
      <c r="W47" s="75">
        <f t="shared" si="17"/>
        <v>0</v>
      </c>
      <c r="X47" s="74">
        <f>'Tabella-Z2'!K52</f>
        <v>0.03</v>
      </c>
      <c r="Y47" s="251"/>
      <c r="Z47" s="75">
        <f t="shared" si="21"/>
        <v>0</v>
      </c>
      <c r="AA47" s="78">
        <f>'Tabella-Z2'!K52</f>
        <v>0.03</v>
      </c>
    </row>
    <row r="48" spans="2:27" ht="18" hidden="1" customHeight="1" outlineLevel="1" x14ac:dyDescent="0.3">
      <c r="B48" s="179" t="s">
        <v>486</v>
      </c>
      <c r="C48" s="462" t="s">
        <v>487</v>
      </c>
      <c r="D48" s="462"/>
      <c r="E48" s="462"/>
      <c r="F48" s="40"/>
      <c r="G48" s="248"/>
      <c r="H48" s="73">
        <f t="shared" si="19"/>
        <v>0</v>
      </c>
      <c r="I48" s="74">
        <f>'Tabella-Z2'!H53</f>
        <v>5.0000000000000001E-3</v>
      </c>
      <c r="J48" s="251"/>
      <c r="K48" s="75">
        <f t="shared" si="20"/>
        <v>0</v>
      </c>
      <c r="L48" s="74">
        <f>'Tabella-Z2'!H53</f>
        <v>5.0000000000000001E-3</v>
      </c>
      <c r="M48" s="251"/>
      <c r="N48" s="76">
        <f t="shared" si="14"/>
        <v>0</v>
      </c>
      <c r="O48" s="77">
        <f>'Tabella-Z2'!I53</f>
        <v>5.0000000000000001E-3</v>
      </c>
      <c r="P48" s="254"/>
      <c r="Q48" s="75">
        <f t="shared" si="22"/>
        <v>0</v>
      </c>
      <c r="R48" s="74">
        <f>'Tabella-Z2'!I53</f>
        <v>5.0000000000000001E-3</v>
      </c>
      <c r="S48" s="251"/>
      <c r="T48" s="76">
        <f t="shared" si="16"/>
        <v>0</v>
      </c>
      <c r="U48" s="77">
        <f>'Tabella-Z2'!K53</f>
        <v>5.0000000000000001E-3</v>
      </c>
      <c r="V48" s="254"/>
      <c r="W48" s="75">
        <f t="shared" si="17"/>
        <v>0</v>
      </c>
      <c r="X48" s="74">
        <f>'Tabella-Z2'!K53</f>
        <v>5.0000000000000001E-3</v>
      </c>
      <c r="Y48" s="251"/>
      <c r="Z48" s="75">
        <f t="shared" si="21"/>
        <v>0</v>
      </c>
      <c r="AA48" s="78">
        <f>'Tabella-Z2'!K53</f>
        <v>5.0000000000000001E-3</v>
      </c>
    </row>
    <row r="49" spans="1:27" ht="18" hidden="1" customHeight="1" outlineLevel="1" x14ac:dyDescent="0.3">
      <c r="B49" s="179" t="s">
        <v>488</v>
      </c>
      <c r="C49" s="462" t="s">
        <v>489</v>
      </c>
      <c r="D49" s="462"/>
      <c r="E49" s="462"/>
      <c r="F49" s="69"/>
      <c r="G49" s="249"/>
      <c r="H49" s="73">
        <f t="shared" si="19"/>
        <v>0</v>
      </c>
      <c r="I49" s="74">
        <f>'Tabella-Z2'!H54</f>
        <v>0.01</v>
      </c>
      <c r="J49" s="251"/>
      <c r="K49" s="75">
        <f t="shared" si="20"/>
        <v>0</v>
      </c>
      <c r="L49" s="74">
        <f>'Tabella-Z2'!K54</f>
        <v>0.01</v>
      </c>
      <c r="M49" s="251"/>
      <c r="N49" s="76">
        <f t="shared" si="14"/>
        <v>0</v>
      </c>
      <c r="O49" s="77">
        <f>'Tabella-Z2'!I54</f>
        <v>0.01</v>
      </c>
      <c r="P49" s="254"/>
      <c r="Q49" s="75">
        <f t="shared" si="22"/>
        <v>0</v>
      </c>
      <c r="R49" s="74">
        <f>'Tabella-Z2'!I54</f>
        <v>0.01</v>
      </c>
      <c r="S49" s="251"/>
      <c r="T49" s="76">
        <f t="shared" si="16"/>
        <v>0</v>
      </c>
      <c r="U49" s="77">
        <f>'Tabella-Z2'!K54</f>
        <v>0.01</v>
      </c>
      <c r="V49" s="254"/>
      <c r="W49" s="75">
        <f t="shared" si="17"/>
        <v>0</v>
      </c>
      <c r="X49" s="74">
        <f>'Tabella-Z2'!K54</f>
        <v>0.01</v>
      </c>
      <c r="Y49" s="251"/>
      <c r="Z49" s="75">
        <f t="shared" si="21"/>
        <v>0</v>
      </c>
      <c r="AA49" s="78">
        <f>'Tabella-Z2'!K54</f>
        <v>0.01</v>
      </c>
    </row>
    <row r="50" spans="1:27" ht="18" hidden="1" customHeight="1" outlineLevel="1" x14ac:dyDescent="0.3">
      <c r="B50" s="488" t="s">
        <v>490</v>
      </c>
      <c r="C50" s="468" t="s">
        <v>491</v>
      </c>
      <c r="D50" s="180" t="s">
        <v>439</v>
      </c>
      <c r="E50" s="181">
        <v>5000000</v>
      </c>
      <c r="F50" s="491"/>
      <c r="G50" s="504"/>
      <c r="H50" s="47">
        <f t="shared" si="19"/>
        <v>0</v>
      </c>
      <c r="I50" s="56">
        <f>'Tabella-Z2'!H55</f>
        <v>0.03</v>
      </c>
      <c r="J50" s="500"/>
      <c r="K50" s="52">
        <f>IF($F50="X",L50,IF(J50="X",L50,0))</f>
        <v>0</v>
      </c>
      <c r="L50" s="56">
        <f>'Tabella-Z2'!H55</f>
        <v>0.03</v>
      </c>
      <c r="M50" s="500"/>
      <c r="N50" s="41">
        <f t="shared" si="14"/>
        <v>0</v>
      </c>
      <c r="O50" s="42">
        <f>'Tabella-Z2'!I55</f>
        <v>3.5000000000000003E-2</v>
      </c>
      <c r="P50" s="497"/>
      <c r="Q50" s="52">
        <f t="shared" si="22"/>
        <v>0</v>
      </c>
      <c r="R50" s="56">
        <f>'Tabella-Z2'!I55</f>
        <v>3.5000000000000003E-2</v>
      </c>
      <c r="S50" s="500"/>
      <c r="T50" s="41">
        <f>IF($F50="X",U50,IF(S50="X",U50,0))</f>
        <v>0</v>
      </c>
      <c r="U50" s="42">
        <f>'Tabella-Z2'!K55</f>
        <v>0.03</v>
      </c>
      <c r="V50" s="497"/>
      <c r="W50" s="52">
        <f t="shared" si="17"/>
        <v>0</v>
      </c>
      <c r="X50" s="56">
        <f>'Tabella-Z2'!K55</f>
        <v>0.03</v>
      </c>
      <c r="Y50" s="500"/>
      <c r="Z50" s="52">
        <f t="shared" si="21"/>
        <v>0</v>
      </c>
      <c r="AA50" s="43">
        <f>'Tabella-Z2'!K55</f>
        <v>0.03</v>
      </c>
    </row>
    <row r="51" spans="1:27" ht="18" hidden="1" customHeight="1" outlineLevel="1" x14ac:dyDescent="0.3">
      <c r="B51" s="503"/>
      <c r="C51" s="468"/>
      <c r="D51" s="183" t="s">
        <v>440</v>
      </c>
      <c r="E51" s="184">
        <v>20000000</v>
      </c>
      <c r="F51" s="492"/>
      <c r="G51" s="505"/>
      <c r="H51" s="58">
        <f>IF(AND($F$50="X",$G$4&gt;E50),I51,IF(AND($G$50="X",$G$4&gt;E50),I51,0))</f>
        <v>0</v>
      </c>
      <c r="I51" s="59">
        <f>'Tabella-Z2'!H56</f>
        <v>1.4999999999999999E-2</v>
      </c>
      <c r="J51" s="501"/>
      <c r="K51" s="60">
        <f>IF(AND($F$50="X",$J$4&gt;E50),L51,IF(AND($G$50="X",$J$4&gt;E50),L51,0))</f>
        <v>0</v>
      </c>
      <c r="L51" s="59">
        <f>'Tabella-Z2'!H56</f>
        <v>1.4999999999999999E-2</v>
      </c>
      <c r="M51" s="501"/>
      <c r="N51" s="61">
        <f>IF(AND($F$50="X",$M$4&gt;E50),O51,IF(AND($M$50="X",$M$4&gt;E50),O51,0))</f>
        <v>0</v>
      </c>
      <c r="O51" s="62">
        <f>'Tabella-Z2'!I56</f>
        <v>0.02</v>
      </c>
      <c r="P51" s="498"/>
      <c r="Q51" s="60">
        <f>IF(AND($F$50="X",$P$4&gt;E50),R51,IF(AND($M$50="X",$P$4&gt;E50),R51,0))</f>
        <v>0</v>
      </c>
      <c r="R51" s="59">
        <f>'Tabella-Z2'!I56</f>
        <v>0.02</v>
      </c>
      <c r="S51" s="501"/>
      <c r="T51" s="61">
        <f>IF(AND($F$50="X",$S$4&gt;E50),U51,IF(AND($S$50="X",$S$4&gt;E50),U51,0))</f>
        <v>0</v>
      </c>
      <c r="U51" s="62">
        <f>'Tabella-Z2'!K56</f>
        <v>1.4999999999999999E-2</v>
      </c>
      <c r="V51" s="498"/>
      <c r="W51" s="60">
        <f>IF(AND($F$50="X",$V$4&gt;E50),X51,IF(AND($V$50="X",$V$4&gt;E50),X51,0))</f>
        <v>0</v>
      </c>
      <c r="X51" s="59">
        <f>'Tabella-Z2'!K56</f>
        <v>1.4999999999999999E-2</v>
      </c>
      <c r="Y51" s="501"/>
      <c r="Z51" s="60">
        <f>IF(AND($F$50="X",$Y$4&gt;E50),AA51,IF(AND($V$50="X",$Y$4&gt;E50),AA51,0))</f>
        <v>0</v>
      </c>
      <c r="AA51" s="63">
        <f>'Tabella-Z2'!K56</f>
        <v>1.4999999999999999E-2</v>
      </c>
    </row>
    <row r="52" spans="1:27" ht="18" hidden="1" customHeight="1" outlineLevel="1" x14ac:dyDescent="0.3">
      <c r="B52" s="503"/>
      <c r="C52" s="468"/>
      <c r="D52" s="185" t="s">
        <v>441</v>
      </c>
      <c r="E52" s="186"/>
      <c r="F52" s="493"/>
      <c r="G52" s="506"/>
      <c r="H52" s="48">
        <f>IF(AND($F$50="X",$G$4&gt;E51),I52,IF(AND($G$50="X",$G$4&gt;E51),I52,0))</f>
        <v>0</v>
      </c>
      <c r="I52" s="57">
        <f>'Tabella-Z2'!H57</f>
        <v>5.0000000000000001E-3</v>
      </c>
      <c r="J52" s="502"/>
      <c r="K52" s="53">
        <f>IF(AND($F$50="X",$J$4&gt;E51),L52,IF(AND($G$50="X",$J$4&gt;E51),L52,0))</f>
        <v>0</v>
      </c>
      <c r="L52" s="57">
        <f>'Tabella-Z2'!H57</f>
        <v>5.0000000000000001E-3</v>
      </c>
      <c r="M52" s="502"/>
      <c r="N52" s="44">
        <f>IF(AND($F$50="X",$M$4&gt;E51),O52,IF(AND($M$50="X",$M$4&gt;E51),O52,0))</f>
        <v>0</v>
      </c>
      <c r="O52" s="45">
        <f>'Tabella-Z2'!I57</f>
        <v>8.0000000000000002E-3</v>
      </c>
      <c r="P52" s="499"/>
      <c r="Q52" s="53">
        <f>IF(AND($F$50="X",$P$4&gt;E51),R52,IF(AND($M$50="X",$P$4&gt;E51),R52,0))</f>
        <v>0</v>
      </c>
      <c r="R52" s="57">
        <f>'Tabella-Z2'!I57</f>
        <v>8.0000000000000002E-3</v>
      </c>
      <c r="S52" s="502"/>
      <c r="T52" s="44">
        <f>IF(AND($F$50="X",$S$4&gt;E51),U52,IF(AND($S$50="X",$S$4&gt;E51),U52,0))</f>
        <v>0</v>
      </c>
      <c r="U52" s="45">
        <f>'Tabella-Z2'!K57</f>
        <v>5.0000000000000001E-3</v>
      </c>
      <c r="V52" s="499"/>
      <c r="W52" s="53">
        <f>IF(AND($F$50="X",$V$4&gt;E51),X52,IF(AND($V$50="X",$V$4&gt;E51),X52,0))</f>
        <v>0</v>
      </c>
      <c r="X52" s="57">
        <f>'Tabella-Z2'!K57</f>
        <v>5.0000000000000001E-3</v>
      </c>
      <c r="Y52" s="502"/>
      <c r="Z52" s="53">
        <f>IF(AND($F$50="X",$Y$4&gt;E51),AA52,IF(AND($V$50="X",$Y$4&gt;E51),AA52,0))</f>
        <v>0</v>
      </c>
      <c r="AA52" s="46">
        <f>'Tabella-Z2'!K57</f>
        <v>5.0000000000000001E-3</v>
      </c>
    </row>
    <row r="53" spans="1:27" ht="18" hidden="1" customHeight="1" outlineLevel="1" x14ac:dyDescent="0.3">
      <c r="B53" s="488" t="s">
        <v>492</v>
      </c>
      <c r="C53" s="468" t="s">
        <v>493</v>
      </c>
      <c r="D53" s="180" t="s">
        <v>439</v>
      </c>
      <c r="E53" s="181">
        <v>5000000</v>
      </c>
      <c r="F53" s="491"/>
      <c r="G53" s="504"/>
      <c r="H53" s="47">
        <f>IF($F53="X",I53,IF(G53="X",I53,0))</f>
        <v>0</v>
      </c>
      <c r="I53" s="56">
        <f>'Tabella-Z2'!H58</f>
        <v>1.7999999999999999E-2</v>
      </c>
      <c r="J53" s="500"/>
      <c r="K53" s="52">
        <f>IF($F53="X",L53,IF(J53="X",L53,0))</f>
        <v>0</v>
      </c>
      <c r="L53" s="56">
        <f>'Tabella-Z2'!H58</f>
        <v>1.7999999999999999E-2</v>
      </c>
      <c r="M53" s="500"/>
      <c r="N53" s="41">
        <f t="shared" si="14"/>
        <v>0</v>
      </c>
      <c r="O53" s="42">
        <f>'Tabella-Z2'!I58</f>
        <v>0.02</v>
      </c>
      <c r="P53" s="497"/>
      <c r="Q53" s="52">
        <f>IF($F53="X",R53,IF(P53="X",R53,0))</f>
        <v>0</v>
      </c>
      <c r="R53" s="56">
        <f>'Tabella-Z2'!I58</f>
        <v>0.02</v>
      </c>
      <c r="S53" s="500"/>
      <c r="T53" s="41">
        <f>IF($F53="X",U53,IF(S53="X",U53,0))</f>
        <v>0</v>
      </c>
      <c r="U53" s="42">
        <f>'Tabella-Z2'!K58</f>
        <v>1.7999999999999999E-2</v>
      </c>
      <c r="V53" s="497"/>
      <c r="W53" s="52">
        <f t="shared" si="17"/>
        <v>0</v>
      </c>
      <c r="X53" s="56">
        <f>'Tabella-Z2'!K58</f>
        <v>1.7999999999999999E-2</v>
      </c>
      <c r="Y53" s="500"/>
      <c r="Z53" s="52">
        <f t="shared" ref="Z53" si="23">IF($F53="X",AA53,IF(Y53="X",AA53,0))</f>
        <v>0</v>
      </c>
      <c r="AA53" s="43">
        <f>'Tabella-Z2'!K58</f>
        <v>1.7999999999999999E-2</v>
      </c>
    </row>
    <row r="54" spans="1:27" ht="18" hidden="1" customHeight="1" outlineLevel="1" x14ac:dyDescent="0.3">
      <c r="B54" s="503"/>
      <c r="C54" s="468"/>
      <c r="D54" s="183" t="s">
        <v>440</v>
      </c>
      <c r="E54" s="184">
        <v>20000000</v>
      </c>
      <c r="F54" s="492"/>
      <c r="G54" s="505"/>
      <c r="H54" s="58">
        <f>IF(AND($F$53="X",$G$4&gt;E53),I54,IF(AND($G$53="X",$G$4&gt;E53),I54,0))</f>
        <v>0</v>
      </c>
      <c r="I54" s="59">
        <f>'Tabella-Z2'!H59</f>
        <v>8.0000000000000002E-3</v>
      </c>
      <c r="J54" s="501"/>
      <c r="K54" s="60">
        <f>IF(AND($F$53="X",$J$4&gt;E53),L54,IF(AND($G$53="X",$J$4&gt;E53),L54,0))</f>
        <v>0</v>
      </c>
      <c r="L54" s="59">
        <f>'Tabella-Z2'!H59</f>
        <v>8.0000000000000002E-3</v>
      </c>
      <c r="M54" s="501"/>
      <c r="N54" s="61">
        <f>IF(AND($F$53="X",$M$4&gt;E53),O54,IF(AND($M$53="X",$M$4&gt;E53),O54,0))</f>
        <v>0</v>
      </c>
      <c r="O54" s="62">
        <f>'Tabella-Z2'!I59</f>
        <v>0.01</v>
      </c>
      <c r="P54" s="498"/>
      <c r="Q54" s="60">
        <f>IF(AND($F$53="X",$P$4&gt;H53),R54,IF(AND($M$53="X",$P$4&gt;H53),R54,0))</f>
        <v>0</v>
      </c>
      <c r="R54" s="59">
        <f>'Tabella-Z2'!I59</f>
        <v>0.01</v>
      </c>
      <c r="S54" s="501"/>
      <c r="T54" s="61">
        <f>IF(AND($F$53="X",$S$4&gt;E53),U54,IF(AND($S$53="X",$S$4&gt;E53),U54,0))</f>
        <v>0</v>
      </c>
      <c r="U54" s="62">
        <f>'Tabella-Z2'!K59</f>
        <v>8.0000000000000002E-3</v>
      </c>
      <c r="V54" s="498"/>
      <c r="W54" s="60">
        <f>IF(AND($F$53="X",$V$4&gt;E53),X54,IF(AND($V$53="X",$V$4&gt;E53),X54,0))</f>
        <v>0</v>
      </c>
      <c r="X54" s="59">
        <f>'Tabella-Z2'!K59</f>
        <v>8.0000000000000002E-3</v>
      </c>
      <c r="Y54" s="501"/>
      <c r="Z54" s="60">
        <f>IF(AND($F$53="X",$Y$4&gt;E53),AA54,IF(AND($V$53="X",$Y$4&gt;E53),AA54,0))</f>
        <v>0</v>
      </c>
      <c r="AA54" s="63">
        <f>'Tabella-Z2'!K59</f>
        <v>8.0000000000000002E-3</v>
      </c>
    </row>
    <row r="55" spans="1:27" ht="18" hidden="1" customHeight="1" outlineLevel="1" x14ac:dyDescent="0.3">
      <c r="B55" s="503"/>
      <c r="C55" s="468"/>
      <c r="D55" s="185" t="s">
        <v>441</v>
      </c>
      <c r="E55" s="186"/>
      <c r="F55" s="492"/>
      <c r="G55" s="507"/>
      <c r="H55" s="48">
        <f>IF(AND($F$53="X",$G$4&gt;E54),I55,IF(AND($G$53="X",$G$4&gt;E54),I55,0))</f>
        <v>0</v>
      </c>
      <c r="I55" s="57">
        <f>'Tabella-Z2'!H60</f>
        <v>4.0000000000000001E-3</v>
      </c>
      <c r="J55" s="502"/>
      <c r="K55" s="53">
        <f>IF(AND($F$53="X",$J$4&gt;E54),L55,IF(AND($G$53="X",$J$4&gt;E54),L55,0))</f>
        <v>0</v>
      </c>
      <c r="L55" s="57">
        <f>'Tabella-Z2'!H60</f>
        <v>4.0000000000000001E-3</v>
      </c>
      <c r="M55" s="502"/>
      <c r="N55" s="44">
        <f>IF(AND($F$53="X",$M$4&gt;E54),O55,IF(AND($M$53="X",$M$4&gt;E54),O55,0))</f>
        <v>0</v>
      </c>
      <c r="O55" s="45">
        <f>'Tabella-Z2'!I60</f>
        <v>5.0000000000000001E-3</v>
      </c>
      <c r="P55" s="499"/>
      <c r="Q55" s="53">
        <f>IF(AND($F$53="X",$P$4&gt;H54),R55,IF(AND($M$53="X",$P$4&gt;H54),R55,0))</f>
        <v>0</v>
      </c>
      <c r="R55" s="57">
        <f>'Tabella-Z2'!I60</f>
        <v>5.0000000000000001E-3</v>
      </c>
      <c r="S55" s="502"/>
      <c r="T55" s="44">
        <f>IF(AND($F$53="X",$S$4&gt;E54),U55,IF(AND($S$53="X",$S$4&gt;E54),U55,0))</f>
        <v>0</v>
      </c>
      <c r="U55" s="45">
        <f>'Tabella-Z2'!K60</f>
        <v>4.0000000000000001E-3</v>
      </c>
      <c r="V55" s="499"/>
      <c r="W55" s="53">
        <f>IF(AND($F$53="X",$V$4&gt;E54),X55,IF(AND($V$53="X",$V$4&gt;E54),X55,0))</f>
        <v>0</v>
      </c>
      <c r="X55" s="57">
        <f>'Tabella-Z2'!K60</f>
        <v>4.0000000000000001E-3</v>
      </c>
      <c r="Y55" s="502"/>
      <c r="Z55" s="53">
        <f>IF(AND($F$53="X",$Y$4&gt;E54),AA55,IF(AND($V$53="X",$Y$4&gt;E54),AA55,0))</f>
        <v>0</v>
      </c>
      <c r="AA55" s="46">
        <f>'Tabella-Z2'!K60</f>
        <v>4.0000000000000001E-3</v>
      </c>
    </row>
    <row r="56" spans="1:27" ht="18" hidden="1" customHeight="1" outlineLevel="1" x14ac:dyDescent="0.3">
      <c r="B56" s="179" t="s">
        <v>494</v>
      </c>
      <c r="C56" s="462" t="s">
        <v>495</v>
      </c>
      <c r="D56" s="462"/>
      <c r="E56" s="462"/>
      <c r="F56" s="40"/>
      <c r="G56" s="251"/>
      <c r="H56" s="73">
        <f>IF($F56="X",I56,IF(G56="X",I56,0))</f>
        <v>0</v>
      </c>
      <c r="I56" s="74">
        <f>'Tabella-Z2'!H61</f>
        <v>0.01</v>
      </c>
      <c r="J56" s="251"/>
      <c r="K56" s="75">
        <f t="shared" ref="K56" si="24">IF($F56="X",L56,IF(J56="X",L56,0))</f>
        <v>0</v>
      </c>
      <c r="L56" s="74">
        <f>'Tabella-Z2'!H61</f>
        <v>0.01</v>
      </c>
      <c r="M56" s="251"/>
      <c r="N56" s="76">
        <f t="shared" si="14"/>
        <v>0</v>
      </c>
      <c r="O56" s="77">
        <f>'Tabella-Z2'!I61</f>
        <v>0.01</v>
      </c>
      <c r="P56" s="254"/>
      <c r="Q56" s="75">
        <f>IF($F56="X",R56,IF(P56="X",R56,0))</f>
        <v>0</v>
      </c>
      <c r="R56" s="74">
        <f>'Tabella-Z2'!I61</f>
        <v>0.01</v>
      </c>
      <c r="S56" s="251"/>
      <c r="T56" s="76">
        <f t="shared" si="16"/>
        <v>0</v>
      </c>
      <c r="U56" s="77">
        <f>'Tabella-Z2'!K61</f>
        <v>0.01</v>
      </c>
      <c r="V56" s="254"/>
      <c r="W56" s="75">
        <f t="shared" si="17"/>
        <v>0</v>
      </c>
      <c r="X56" s="74">
        <f>'Tabella-Z2'!K61</f>
        <v>0.01</v>
      </c>
      <c r="Y56" s="251"/>
      <c r="Z56" s="75">
        <f t="shared" ref="Z56" si="25">IF($F56="X",AA56,IF(Y56="X",AA56,0))</f>
        <v>0</v>
      </c>
      <c r="AA56" s="78">
        <f>'Tabella-Z2'!K61</f>
        <v>0.01</v>
      </c>
    </row>
    <row r="57" spans="1:27" ht="18" hidden="1" customHeight="1" outlineLevel="1" x14ac:dyDescent="0.3">
      <c r="B57" s="187" t="s">
        <v>496</v>
      </c>
      <c r="C57" s="508" t="s">
        <v>497</v>
      </c>
      <c r="D57" s="508"/>
      <c r="E57" s="508"/>
      <c r="F57" s="69"/>
      <c r="G57" s="252"/>
      <c r="H57" s="79">
        <f>IF($F57="X",I57,IF(G57="X",I57,0))</f>
        <v>0</v>
      </c>
      <c r="I57" s="80">
        <f>'Tabella-Z2'!H62</f>
        <v>0.06</v>
      </c>
      <c r="J57" s="253"/>
      <c r="K57" s="81">
        <f>IF($F57="X",L57,IF(J57="X",L57,0))</f>
        <v>0</v>
      </c>
      <c r="L57" s="80">
        <f>'Tabella-Z2'!H62</f>
        <v>0.06</v>
      </c>
      <c r="M57" s="253"/>
      <c r="N57" s="82">
        <f t="shared" si="14"/>
        <v>0</v>
      </c>
      <c r="O57" s="83">
        <f>'Tabella-Z2'!I62</f>
        <v>0.06</v>
      </c>
      <c r="P57" s="255"/>
      <c r="Q57" s="81">
        <f>IF($F57="X",R57,IF(P57="X",R57,0))</f>
        <v>0</v>
      </c>
      <c r="R57" s="80">
        <f>'Tabella-Z2'!I62</f>
        <v>0.06</v>
      </c>
      <c r="S57" s="253"/>
      <c r="T57" s="82">
        <f t="shared" si="16"/>
        <v>0</v>
      </c>
      <c r="U57" s="83">
        <f>'Tabella-Z2'!K62</f>
        <v>0.06</v>
      </c>
      <c r="V57" s="255"/>
      <c r="W57" s="81">
        <f t="shared" si="17"/>
        <v>0</v>
      </c>
      <c r="X57" s="80">
        <f>'Tabella-Z2'!K62</f>
        <v>0.06</v>
      </c>
      <c r="Y57" s="253"/>
      <c r="Z57" s="81">
        <f>IF($F57="X",AA57,IF(Y57="X",AA57,0))</f>
        <v>0</v>
      </c>
      <c r="AA57" s="84">
        <f>'Tabella-Z2'!K62</f>
        <v>0.06</v>
      </c>
    </row>
    <row r="58" spans="1:27" ht="18" hidden="1" customHeight="1" outlineLevel="1" x14ac:dyDescent="0.3">
      <c r="B58" s="509" t="s">
        <v>694</v>
      </c>
      <c r="C58" s="509"/>
      <c r="D58" s="509"/>
      <c r="E58" s="101" t="s">
        <v>2</v>
      </c>
      <c r="F58" s="101"/>
      <c r="G58" s="102"/>
      <c r="H58" s="102">
        <f>SUM(H29:H38,H45:H49,H56:H57)</f>
        <v>0</v>
      </c>
      <c r="I58" s="102">
        <f>H58</f>
        <v>0</v>
      </c>
      <c r="J58" s="102"/>
      <c r="K58" s="102">
        <f>SUM(K29:K38,K45:K49,K56:K57)</f>
        <v>0</v>
      </c>
      <c r="L58" s="102">
        <f>K58</f>
        <v>0</v>
      </c>
      <c r="M58" s="102"/>
      <c r="N58" s="102">
        <f>SUM(N29:N38,N45:N49,N56:N57)</f>
        <v>0</v>
      </c>
      <c r="O58" s="102">
        <f>N58</f>
        <v>0</v>
      </c>
      <c r="P58" s="102"/>
      <c r="Q58" s="102">
        <f>SUM(Q29:Q38,Q45:Q49,Q56:Q57)</f>
        <v>0</v>
      </c>
      <c r="R58" s="102">
        <f>Q58</f>
        <v>0</v>
      </c>
      <c r="S58" s="102"/>
      <c r="T58" s="102">
        <f>SUM(T29:T38,T45:T49,T56:T57)</f>
        <v>0</v>
      </c>
      <c r="U58" s="102">
        <f>T58</f>
        <v>0</v>
      </c>
      <c r="V58" s="102"/>
      <c r="W58" s="102">
        <f>SUM(W29:W38,W45:W49,W56:W57)</f>
        <v>0</v>
      </c>
      <c r="X58" s="102">
        <f>W58</f>
        <v>0</v>
      </c>
      <c r="Y58" s="102"/>
      <c r="Z58" s="102">
        <f>SUM(Z29:Z38,Z45:Z49,Z56:Z57)</f>
        <v>0</v>
      </c>
      <c r="AA58" s="102">
        <f>Z58</f>
        <v>0</v>
      </c>
    </row>
    <row r="59" spans="1:27" ht="12.75" hidden="1" customHeight="1" outlineLevel="1" thickBot="1" x14ac:dyDescent="0.35">
      <c r="B59" s="475" t="s">
        <v>7</v>
      </c>
      <c r="C59" s="475"/>
      <c r="D59" s="475"/>
      <c r="E59" s="112" t="s">
        <v>3</v>
      </c>
      <c r="F59" s="112"/>
      <c r="G59" s="469">
        <f>I58*G7*G5*G4+G5*G7*SUM(H189:H194,H196:H198,H200:H202)</f>
        <v>0</v>
      </c>
      <c r="H59" s="470"/>
      <c r="I59" s="470"/>
      <c r="J59" s="469">
        <f>L58*J7*J5*J4+J5*J7*SUM(K189:K194,K196:K198,K200:K202)</f>
        <v>0</v>
      </c>
      <c r="K59" s="470"/>
      <c r="L59" s="470"/>
      <c r="M59" s="469">
        <f>O58*M7*M5*M4+M5*M7*SUM(N189:N194,N196:N198,N200:N202)</f>
        <v>0</v>
      </c>
      <c r="N59" s="470"/>
      <c r="O59" s="470"/>
      <c r="P59" s="469">
        <f>R58*P7*P5*P4+P5*P7*SUM(Q189:Q194,Q196:Q198,Q200:Q202)</f>
        <v>0</v>
      </c>
      <c r="Q59" s="470"/>
      <c r="R59" s="470"/>
      <c r="S59" s="469">
        <f>U58*S7*S5*S4+S5*S7*SUM(T189:T194,T196:T198,T200:T202)</f>
        <v>0</v>
      </c>
      <c r="T59" s="470"/>
      <c r="U59" s="470"/>
      <c r="V59" s="469">
        <f>X58*V7*V5*V4+V5*V7*SUM(W189:W194,W196:W198,W200:W202)</f>
        <v>0</v>
      </c>
      <c r="W59" s="470"/>
      <c r="X59" s="470"/>
      <c r="Y59" s="469">
        <f>AA58*Y7*Y5*Y4+Y5*Y7*SUM(Z189:Z194,Z196:Z198,Z200:Z202)</f>
        <v>0</v>
      </c>
      <c r="Z59" s="470"/>
      <c r="AA59" s="470"/>
    </row>
    <row r="60" spans="1:27" ht="24" hidden="1" customHeight="1" outlineLevel="1" thickBot="1" x14ac:dyDescent="0.35">
      <c r="A60" s="177"/>
      <c r="B60" s="471" t="s">
        <v>605</v>
      </c>
      <c r="C60" s="472"/>
      <c r="D60" s="472"/>
      <c r="E60" s="472"/>
      <c r="F60" s="473"/>
      <c r="G60" s="477">
        <f>SUM(G59:AA59)</f>
        <v>0</v>
      </c>
      <c r="H60" s="478"/>
      <c r="I60" s="478"/>
      <c r="J60" s="478"/>
      <c r="K60" s="478"/>
      <c r="L60" s="478"/>
      <c r="M60" s="478"/>
      <c r="N60" s="478"/>
      <c r="O60" s="478"/>
      <c r="P60" s="478"/>
      <c r="Q60" s="478"/>
      <c r="R60" s="478"/>
      <c r="S60" s="478"/>
      <c r="T60" s="478"/>
      <c r="U60" s="478"/>
      <c r="V60" s="478"/>
      <c r="W60" s="478"/>
      <c r="X60" s="478"/>
      <c r="Y60" s="478"/>
      <c r="Z60" s="478"/>
      <c r="AA60" s="479"/>
    </row>
    <row r="61" spans="1:27" ht="15.75" hidden="1" customHeight="1" x14ac:dyDescent="0.3">
      <c r="A61" s="177"/>
      <c r="B61" s="14"/>
      <c r="C61" s="14"/>
      <c r="D61" s="15"/>
      <c r="E61" s="16"/>
      <c r="F61" s="16"/>
      <c r="G61" s="17"/>
      <c r="H61" s="17"/>
      <c r="I61" s="17"/>
      <c r="J61" s="17"/>
      <c r="K61" s="17"/>
      <c r="L61" s="17"/>
      <c r="M61" s="17"/>
      <c r="N61" s="17"/>
      <c r="O61" s="17"/>
      <c r="P61" s="17"/>
      <c r="Q61" s="17"/>
      <c r="R61" s="17"/>
      <c r="S61" s="17"/>
      <c r="T61" s="17"/>
      <c r="U61" s="17"/>
      <c r="V61" s="17"/>
      <c r="W61" s="17"/>
      <c r="X61" s="17"/>
      <c r="Y61" s="17"/>
      <c r="Z61" s="17"/>
      <c r="AA61" s="17"/>
    </row>
    <row r="62" spans="1:27" ht="18" hidden="1" customHeight="1" outlineLevel="1" x14ac:dyDescent="0.3">
      <c r="A62" s="177"/>
      <c r="B62" s="188" t="s">
        <v>668</v>
      </c>
      <c r="C62" s="510" t="s">
        <v>665</v>
      </c>
      <c r="D62" s="480"/>
      <c r="E62" s="480"/>
      <c r="F62" s="480"/>
      <c r="G62" s="480"/>
      <c r="H62" s="480"/>
      <c r="I62" s="480"/>
      <c r="J62" s="480"/>
      <c r="K62" s="480"/>
      <c r="L62" s="480"/>
      <c r="M62" s="480"/>
      <c r="N62" s="480"/>
      <c r="O62" s="480"/>
      <c r="P62" s="480"/>
      <c r="Q62" s="480"/>
      <c r="R62" s="480"/>
      <c r="S62" s="480"/>
      <c r="T62" s="480"/>
      <c r="U62" s="480"/>
      <c r="V62" s="480"/>
      <c r="W62" s="480"/>
      <c r="X62" s="480"/>
      <c r="Y62" s="480"/>
      <c r="Z62" s="480"/>
      <c r="AA62" s="480"/>
    </row>
    <row r="63" spans="1:27" ht="24.9" hidden="1" customHeight="1" outlineLevel="1" x14ac:dyDescent="0.3">
      <c r="A63" s="166"/>
      <c r="B63" s="179" t="s">
        <v>498</v>
      </c>
      <c r="C63" s="462" t="s">
        <v>499</v>
      </c>
      <c r="D63" s="462"/>
      <c r="E63" s="462"/>
      <c r="F63" s="40"/>
      <c r="G63" s="256"/>
      <c r="H63" s="76">
        <f t="shared" ref="H63:H75" si="26">IF($F63="X",I63,IF(G63="X",I63,0))</f>
        <v>0</v>
      </c>
      <c r="I63" s="74">
        <f>'Tabella-Z2'!H70</f>
        <v>0.23</v>
      </c>
      <c r="J63" s="251"/>
      <c r="K63" s="76">
        <f t="shared" ref="K63:K74" si="27">IF($F63="X",L63,IF(J63="X",L63,0))</f>
        <v>0</v>
      </c>
      <c r="L63" s="77">
        <f>'Tabella-Z2'!H70</f>
        <v>0.23</v>
      </c>
      <c r="M63" s="254"/>
      <c r="N63" s="75">
        <f t="shared" ref="N63:N75" si="28">IF($F63="X",O63,IF(M63="X",O63,0))</f>
        <v>0</v>
      </c>
      <c r="O63" s="74">
        <f>'Tabella-Z2'!I70</f>
        <v>0.18</v>
      </c>
      <c r="P63" s="251"/>
      <c r="Q63" s="76">
        <f t="shared" ref="Q63:Q74" si="29">IF($F63="X",R63,IF(P63="X",R63,0))</f>
        <v>0</v>
      </c>
      <c r="R63" s="76">
        <f>'Tabella-Z2'!I70</f>
        <v>0.18</v>
      </c>
      <c r="S63" s="260"/>
      <c r="T63" s="76">
        <f t="shared" ref="T63:T74" si="30">IF($F63="X",U63,IF(S63="X",U63,0))</f>
        <v>0</v>
      </c>
      <c r="U63" s="74">
        <f>IF(S6="",0,IF(VLOOKUP($S$6,'Tabella-Z1'!K33:M45,3)="A",'Tabella-Z2'!K70,'Tabella-Z2'!L70))</f>
        <v>0.16</v>
      </c>
      <c r="V63" s="260"/>
      <c r="W63" s="76">
        <f t="shared" ref="W63:W74" si="31">IF($F63="X",X63,IF(V63="X",X63,0))</f>
        <v>0</v>
      </c>
      <c r="X63" s="74">
        <f>IF(V6="",0,IF(VLOOKUP($V$6,'Tabella-Z1'!K33:M45,3)="A",'Tabella-Z2'!K70,'Tabella-Z2'!L70))</f>
        <v>0.16</v>
      </c>
      <c r="Y63" s="260"/>
      <c r="Z63" s="76">
        <f t="shared" ref="Z63:Z74" si="32">IF($F63="X",AA63,IF(Y63="X",AA63,0))</f>
        <v>0</v>
      </c>
      <c r="AA63" s="78">
        <f>IF(Y6="",0,IF(VLOOKUP($V$6,'Tabella-Z1'!K33:P45,3)="A",'Tabella-Z2'!K70,'Tabella-Z2'!L70))</f>
        <v>0.16</v>
      </c>
    </row>
    <row r="64" spans="1:27" ht="18" hidden="1" customHeight="1" outlineLevel="1" x14ac:dyDescent="0.3">
      <c r="A64" s="166"/>
      <c r="B64" s="179" t="s">
        <v>500</v>
      </c>
      <c r="C64" s="462" t="s">
        <v>501</v>
      </c>
      <c r="D64" s="462"/>
      <c r="E64" s="462"/>
      <c r="F64" s="40"/>
      <c r="G64" s="256"/>
      <c r="H64" s="76">
        <f t="shared" si="26"/>
        <v>0</v>
      </c>
      <c r="I64" s="74">
        <f>'Tabella-Z2'!H71</f>
        <v>0.04</v>
      </c>
      <c r="J64" s="251"/>
      <c r="K64" s="76">
        <f t="shared" si="27"/>
        <v>0</v>
      </c>
      <c r="L64" s="77">
        <f>'Tabella-Z2'!H71</f>
        <v>0.04</v>
      </c>
      <c r="M64" s="254"/>
      <c r="N64" s="75">
        <f t="shared" si="28"/>
        <v>0</v>
      </c>
      <c r="O64" s="74">
        <f>'Tabella-Z2'!I71</f>
        <v>0.04</v>
      </c>
      <c r="P64" s="251"/>
      <c r="Q64" s="76">
        <f t="shared" si="29"/>
        <v>0</v>
      </c>
      <c r="R64" s="76">
        <f>'Tabella-Z2'!I71</f>
        <v>0.04</v>
      </c>
      <c r="S64" s="260"/>
      <c r="T64" s="76">
        <f t="shared" si="30"/>
        <v>0</v>
      </c>
      <c r="U64" s="74">
        <f>'Tabella-Z2'!K71</f>
        <v>0.04</v>
      </c>
      <c r="V64" s="260"/>
      <c r="W64" s="76">
        <f t="shared" si="31"/>
        <v>0</v>
      </c>
      <c r="X64" s="74">
        <f>'Tabella-Z2'!K71</f>
        <v>0.04</v>
      </c>
      <c r="Y64" s="260"/>
      <c r="Z64" s="76">
        <f t="shared" si="32"/>
        <v>0</v>
      </c>
      <c r="AA64" s="78">
        <f>'Tabella-Z2'!K71</f>
        <v>0.04</v>
      </c>
    </row>
    <row r="65" spans="1:27" ht="18" hidden="1" customHeight="1" outlineLevel="1" x14ac:dyDescent="0.3">
      <c r="A65" s="166"/>
      <c r="B65" s="179" t="s">
        <v>502</v>
      </c>
      <c r="C65" s="462" t="s">
        <v>503</v>
      </c>
      <c r="D65" s="462"/>
      <c r="E65" s="462"/>
      <c r="F65" s="40"/>
      <c r="G65" s="256"/>
      <c r="H65" s="76">
        <f t="shared" si="26"/>
        <v>0</v>
      </c>
      <c r="I65" s="74">
        <f>'Tabella-Z2'!H72</f>
        <v>0.01</v>
      </c>
      <c r="J65" s="251"/>
      <c r="K65" s="76">
        <f t="shared" si="27"/>
        <v>0</v>
      </c>
      <c r="L65" s="77">
        <f>'Tabella-Z2'!H72</f>
        <v>0.01</v>
      </c>
      <c r="M65" s="254"/>
      <c r="N65" s="75">
        <f t="shared" si="28"/>
        <v>0</v>
      </c>
      <c r="O65" s="74">
        <f>'Tabella-Z2'!I72</f>
        <v>0.01</v>
      </c>
      <c r="P65" s="251"/>
      <c r="Q65" s="76">
        <f t="shared" si="29"/>
        <v>0</v>
      </c>
      <c r="R65" s="76">
        <f>'Tabella-Z2'!I72</f>
        <v>0.01</v>
      </c>
      <c r="S65" s="260"/>
      <c r="T65" s="76">
        <f t="shared" si="30"/>
        <v>0</v>
      </c>
      <c r="U65" s="74">
        <f>'Tabella-Z2'!K72</f>
        <v>0.01</v>
      </c>
      <c r="V65" s="260"/>
      <c r="W65" s="76">
        <f t="shared" si="31"/>
        <v>0</v>
      </c>
      <c r="X65" s="74">
        <f>'Tabella-Z2'!K72</f>
        <v>0.01</v>
      </c>
      <c r="Y65" s="260"/>
      <c r="Z65" s="76">
        <f t="shared" si="32"/>
        <v>0</v>
      </c>
      <c r="AA65" s="78">
        <f>'Tabella-Z2'!K72</f>
        <v>0.01</v>
      </c>
    </row>
    <row r="66" spans="1:27" ht="18" hidden="1" customHeight="1" outlineLevel="1" x14ac:dyDescent="0.3">
      <c r="A66" s="166"/>
      <c r="B66" s="179" t="s">
        <v>504</v>
      </c>
      <c r="C66" s="462" t="s">
        <v>505</v>
      </c>
      <c r="D66" s="462"/>
      <c r="E66" s="462"/>
      <c r="F66" s="40"/>
      <c r="G66" s="256"/>
      <c r="H66" s="76">
        <f t="shared" si="26"/>
        <v>0</v>
      </c>
      <c r="I66" s="74">
        <f>'Tabella-Z2'!H73</f>
        <v>0.04</v>
      </c>
      <c r="J66" s="251"/>
      <c r="K66" s="76">
        <f t="shared" si="27"/>
        <v>0</v>
      </c>
      <c r="L66" s="77">
        <f>'Tabella-Z2'!H73</f>
        <v>0.04</v>
      </c>
      <c r="M66" s="254"/>
      <c r="N66" s="75">
        <f t="shared" si="28"/>
        <v>0</v>
      </c>
      <c r="O66" s="74">
        <f>'Tabella-Z2'!I73</f>
        <v>0.04</v>
      </c>
      <c r="P66" s="251"/>
      <c r="Q66" s="76">
        <f t="shared" si="29"/>
        <v>0</v>
      </c>
      <c r="R66" s="76">
        <f>'Tabella-Z2'!I73</f>
        <v>0.04</v>
      </c>
      <c r="S66" s="260"/>
      <c r="T66" s="76">
        <f t="shared" si="30"/>
        <v>0</v>
      </c>
      <c r="U66" s="74">
        <f>'Tabella-Z2'!K73</f>
        <v>0.04</v>
      </c>
      <c r="V66" s="260"/>
      <c r="W66" s="76">
        <f t="shared" si="31"/>
        <v>0</v>
      </c>
      <c r="X66" s="74">
        <f>'Tabella-Z2'!K73</f>
        <v>0.04</v>
      </c>
      <c r="Y66" s="260"/>
      <c r="Z66" s="76">
        <f t="shared" si="32"/>
        <v>0</v>
      </c>
      <c r="AA66" s="78">
        <f>'Tabella-Z2'!K73</f>
        <v>0.04</v>
      </c>
    </row>
    <row r="67" spans="1:27" ht="18.75" hidden="1" customHeight="1" outlineLevel="1" x14ac:dyDescent="0.3">
      <c r="A67" s="166"/>
      <c r="B67" s="179" t="s">
        <v>506</v>
      </c>
      <c r="C67" s="462" t="s">
        <v>507</v>
      </c>
      <c r="D67" s="462"/>
      <c r="E67" s="462"/>
      <c r="F67" s="40"/>
      <c r="G67" s="256"/>
      <c r="H67" s="76">
        <f t="shared" si="26"/>
        <v>0</v>
      </c>
      <c r="I67" s="74">
        <f>'Tabella-Z2'!H74</f>
        <v>7.0000000000000007E-2</v>
      </c>
      <c r="J67" s="251"/>
      <c r="K67" s="76">
        <f t="shared" si="27"/>
        <v>0</v>
      </c>
      <c r="L67" s="77">
        <f>'Tabella-Z2'!H74</f>
        <v>7.0000000000000007E-2</v>
      </c>
      <c r="M67" s="254"/>
      <c r="N67" s="75">
        <f t="shared" si="28"/>
        <v>0</v>
      </c>
      <c r="O67" s="74">
        <f>'Tabella-Z2'!I74</f>
        <v>0.04</v>
      </c>
      <c r="P67" s="251"/>
      <c r="Q67" s="76">
        <f t="shared" si="29"/>
        <v>0</v>
      </c>
      <c r="R67" s="76">
        <f>'Tabella-Z2'!I74</f>
        <v>0.04</v>
      </c>
      <c r="S67" s="260"/>
      <c r="T67" s="76">
        <f t="shared" si="30"/>
        <v>0</v>
      </c>
      <c r="U67" s="74">
        <f>'Tabella-Z2'!K74</f>
        <v>7.0000000000000007E-2</v>
      </c>
      <c r="V67" s="260"/>
      <c r="W67" s="76">
        <f t="shared" si="31"/>
        <v>0</v>
      </c>
      <c r="X67" s="74">
        <f>'Tabella-Z2'!K74</f>
        <v>7.0000000000000007E-2</v>
      </c>
      <c r="Y67" s="260"/>
      <c r="Z67" s="76">
        <f t="shared" si="32"/>
        <v>0</v>
      </c>
      <c r="AA67" s="78">
        <f>'Tabella-Z2'!K74</f>
        <v>7.0000000000000007E-2</v>
      </c>
    </row>
    <row r="68" spans="1:27" ht="18.75" hidden="1" customHeight="1" outlineLevel="1" x14ac:dyDescent="0.3">
      <c r="A68" s="166"/>
      <c r="B68" s="179" t="s">
        <v>508</v>
      </c>
      <c r="C68" s="462" t="s">
        <v>484</v>
      </c>
      <c r="D68" s="462"/>
      <c r="E68" s="462"/>
      <c r="F68" s="40"/>
      <c r="G68" s="256"/>
      <c r="H68" s="76">
        <f t="shared" si="26"/>
        <v>0</v>
      </c>
      <c r="I68" s="74">
        <f>'Tabella-Z2'!H75</f>
        <v>0.03</v>
      </c>
      <c r="J68" s="251"/>
      <c r="K68" s="76">
        <f t="shared" si="27"/>
        <v>0</v>
      </c>
      <c r="L68" s="77">
        <f>'Tabella-Z2'!H75</f>
        <v>0.03</v>
      </c>
      <c r="M68" s="254"/>
      <c r="N68" s="75">
        <f t="shared" si="28"/>
        <v>0</v>
      </c>
      <c r="O68" s="74">
        <f>'Tabella-Z2'!I75</f>
        <v>0.03</v>
      </c>
      <c r="P68" s="251"/>
      <c r="Q68" s="76">
        <f t="shared" si="29"/>
        <v>0</v>
      </c>
      <c r="R68" s="76">
        <f>'Tabella-Z2'!I75</f>
        <v>0.03</v>
      </c>
      <c r="S68" s="260"/>
      <c r="T68" s="76">
        <f t="shared" si="30"/>
        <v>0</v>
      </c>
      <c r="U68" s="74">
        <f>'Tabella-Z2'!K75</f>
        <v>0.01</v>
      </c>
      <c r="V68" s="260"/>
      <c r="W68" s="76">
        <f t="shared" si="31"/>
        <v>0</v>
      </c>
      <c r="X68" s="74">
        <f>'Tabella-Z2'!K75</f>
        <v>0.01</v>
      </c>
      <c r="Y68" s="260"/>
      <c r="Z68" s="76">
        <f t="shared" si="32"/>
        <v>0</v>
      </c>
      <c r="AA68" s="78">
        <f>'Tabella-Z2'!K75</f>
        <v>0.01</v>
      </c>
    </row>
    <row r="69" spans="1:27" ht="18" hidden="1" customHeight="1" outlineLevel="1" x14ac:dyDescent="0.3">
      <c r="A69" s="166"/>
      <c r="B69" s="179" t="s">
        <v>509</v>
      </c>
      <c r="C69" s="462" t="s">
        <v>510</v>
      </c>
      <c r="D69" s="462"/>
      <c r="E69" s="462"/>
      <c r="F69" s="40"/>
      <c r="G69" s="256"/>
      <c r="H69" s="76">
        <f t="shared" si="26"/>
        <v>0</v>
      </c>
      <c r="I69" s="74">
        <f>'Tabella-Z2'!H76</f>
        <v>0.02</v>
      </c>
      <c r="J69" s="251"/>
      <c r="K69" s="76">
        <f t="shared" si="27"/>
        <v>0</v>
      </c>
      <c r="L69" s="77">
        <f>'Tabella-Z2'!H76</f>
        <v>0.02</v>
      </c>
      <c r="M69" s="254"/>
      <c r="N69" s="75">
        <f t="shared" si="28"/>
        <v>0</v>
      </c>
      <c r="O69" s="74">
        <f>'Tabella-Z2'!I76</f>
        <v>0.02</v>
      </c>
      <c r="P69" s="251"/>
      <c r="Q69" s="76">
        <f t="shared" si="29"/>
        <v>0</v>
      </c>
      <c r="R69" s="76">
        <f>'Tabella-Z2'!I76</f>
        <v>0.02</v>
      </c>
      <c r="S69" s="260"/>
      <c r="T69" s="76">
        <f t="shared" si="30"/>
        <v>0</v>
      </c>
      <c r="U69" s="74">
        <f>'Tabella-Z2'!K76</f>
        <v>0.02</v>
      </c>
      <c r="V69" s="260"/>
      <c r="W69" s="76">
        <f t="shared" si="31"/>
        <v>0</v>
      </c>
      <c r="X69" s="74">
        <f>'Tabella-Z2'!K76</f>
        <v>0.02</v>
      </c>
      <c r="Y69" s="260"/>
      <c r="Z69" s="76">
        <f t="shared" si="32"/>
        <v>0</v>
      </c>
      <c r="AA69" s="78">
        <f>'Tabella-Z2'!K76</f>
        <v>0.02</v>
      </c>
    </row>
    <row r="70" spans="1:27" ht="18" hidden="1" customHeight="1" outlineLevel="1" x14ac:dyDescent="0.3">
      <c r="A70" s="166"/>
      <c r="B70" s="179" t="s">
        <v>511</v>
      </c>
      <c r="C70" s="462" t="s">
        <v>319</v>
      </c>
      <c r="D70" s="476"/>
      <c r="E70" s="476"/>
      <c r="F70" s="40"/>
      <c r="G70" s="256"/>
      <c r="H70" s="76">
        <f t="shared" si="26"/>
        <v>0</v>
      </c>
      <c r="I70" s="74">
        <f>'Tabella-Z2'!H77</f>
        <v>7.0000000000000007E-2</v>
      </c>
      <c r="J70" s="251"/>
      <c r="K70" s="76">
        <f t="shared" si="27"/>
        <v>0</v>
      </c>
      <c r="L70" s="77">
        <f>'Tabella-Z2'!H77</f>
        <v>7.0000000000000007E-2</v>
      </c>
      <c r="M70" s="254"/>
      <c r="N70" s="75">
        <f t="shared" si="28"/>
        <v>0</v>
      </c>
      <c r="O70" s="74">
        <f>'Tabella-Z2'!I77</f>
        <v>7.0000000000000007E-2</v>
      </c>
      <c r="P70" s="251"/>
      <c r="Q70" s="76">
        <f t="shared" si="29"/>
        <v>0</v>
      </c>
      <c r="R70" s="76">
        <f>'Tabella-Z2'!I77</f>
        <v>7.0000000000000007E-2</v>
      </c>
      <c r="S70" s="260"/>
      <c r="T70" s="76">
        <f t="shared" si="30"/>
        <v>0</v>
      </c>
      <c r="U70" s="74">
        <f>'Tabella-Z2'!K77</f>
        <v>0.08</v>
      </c>
      <c r="V70" s="260"/>
      <c r="W70" s="76">
        <f t="shared" si="31"/>
        <v>0</v>
      </c>
      <c r="X70" s="74">
        <f>'Tabella-Z2'!K77</f>
        <v>0.08</v>
      </c>
      <c r="Y70" s="260"/>
      <c r="Z70" s="76">
        <f t="shared" si="32"/>
        <v>0</v>
      </c>
      <c r="AA70" s="78">
        <f>'Tabella-Z2'!K77</f>
        <v>0.08</v>
      </c>
    </row>
    <row r="71" spans="1:27" ht="18" hidden="1" customHeight="1" outlineLevel="1" x14ac:dyDescent="0.3">
      <c r="A71" s="166"/>
      <c r="B71" s="179" t="s">
        <v>512</v>
      </c>
      <c r="C71" s="462" t="s">
        <v>471</v>
      </c>
      <c r="D71" s="462"/>
      <c r="E71" s="462"/>
      <c r="F71" s="40"/>
      <c r="G71" s="256"/>
      <c r="H71" s="76">
        <f t="shared" si="26"/>
        <v>0</v>
      </c>
      <c r="I71" s="74">
        <f>'Tabella-Z2'!H78</f>
        <v>0.06</v>
      </c>
      <c r="J71" s="251"/>
      <c r="K71" s="76">
        <f t="shared" si="27"/>
        <v>0</v>
      </c>
      <c r="L71" s="77">
        <f>'Tabella-Z2'!H78</f>
        <v>0.06</v>
      </c>
      <c r="M71" s="254"/>
      <c r="N71" s="75">
        <f t="shared" si="28"/>
        <v>0</v>
      </c>
      <c r="O71" s="74">
        <f>'Tabella-Z2'!I78</f>
        <v>0.06</v>
      </c>
      <c r="P71" s="251"/>
      <c r="Q71" s="76">
        <f t="shared" si="29"/>
        <v>0</v>
      </c>
      <c r="R71" s="76">
        <f>'Tabella-Z2'!I78</f>
        <v>0.06</v>
      </c>
      <c r="S71" s="260"/>
      <c r="T71" s="76">
        <f t="shared" si="30"/>
        <v>0</v>
      </c>
      <c r="U71" s="74">
        <f>'Tabella-Z2'!K78</f>
        <v>0.06</v>
      </c>
      <c r="V71" s="260"/>
      <c r="W71" s="76">
        <f t="shared" si="31"/>
        <v>0</v>
      </c>
      <c r="X71" s="74">
        <f>'Tabella-Z2'!K78</f>
        <v>0.06</v>
      </c>
      <c r="Y71" s="260"/>
      <c r="Z71" s="76">
        <f t="shared" si="32"/>
        <v>0</v>
      </c>
      <c r="AA71" s="78">
        <f>'Tabella-Z2'!K78</f>
        <v>0.06</v>
      </c>
    </row>
    <row r="72" spans="1:27" ht="18" hidden="1" customHeight="1" outlineLevel="1" x14ac:dyDescent="0.3">
      <c r="A72" s="166"/>
      <c r="B72" s="179" t="s">
        <v>513</v>
      </c>
      <c r="C72" s="462" t="s">
        <v>473</v>
      </c>
      <c r="D72" s="462"/>
      <c r="E72" s="462"/>
      <c r="F72" s="40"/>
      <c r="G72" s="256"/>
      <c r="H72" s="76">
        <f t="shared" si="26"/>
        <v>0</v>
      </c>
      <c r="I72" s="74">
        <f>'Tabella-Z2'!H79</f>
        <v>0.03</v>
      </c>
      <c r="J72" s="251"/>
      <c r="K72" s="76">
        <f t="shared" si="27"/>
        <v>0</v>
      </c>
      <c r="L72" s="77">
        <f>'Tabella-Z2'!H79</f>
        <v>0.03</v>
      </c>
      <c r="M72" s="254"/>
      <c r="N72" s="75">
        <f t="shared" si="28"/>
        <v>0</v>
      </c>
      <c r="O72" s="74">
        <f>'Tabella-Z2'!I79</f>
        <v>0.03</v>
      </c>
      <c r="P72" s="251"/>
      <c r="Q72" s="76">
        <f t="shared" si="29"/>
        <v>0</v>
      </c>
      <c r="R72" s="76">
        <f>'Tabella-Z2'!I79</f>
        <v>0.03</v>
      </c>
      <c r="S72" s="260"/>
      <c r="T72" s="76">
        <f t="shared" si="30"/>
        <v>0</v>
      </c>
      <c r="U72" s="74">
        <f>'Tabella-Z2'!K79</f>
        <v>0.03</v>
      </c>
      <c r="V72" s="260"/>
      <c r="W72" s="76">
        <f t="shared" si="31"/>
        <v>0</v>
      </c>
      <c r="X72" s="74">
        <f>'Tabella-Z2'!K79</f>
        <v>0.03</v>
      </c>
      <c r="Y72" s="260"/>
      <c r="Z72" s="76">
        <f t="shared" si="32"/>
        <v>0</v>
      </c>
      <c r="AA72" s="78">
        <f>'Tabella-Z2'!K79</f>
        <v>0.03</v>
      </c>
    </row>
    <row r="73" spans="1:27" ht="18" hidden="1" customHeight="1" outlineLevel="1" x14ac:dyDescent="0.3">
      <c r="A73" s="166"/>
      <c r="B73" s="179" t="s">
        <v>514</v>
      </c>
      <c r="C73" s="462" t="s">
        <v>475</v>
      </c>
      <c r="D73" s="462"/>
      <c r="E73" s="462"/>
      <c r="F73" s="40"/>
      <c r="G73" s="256"/>
      <c r="H73" s="76">
        <f t="shared" si="26"/>
        <v>0</v>
      </c>
      <c r="I73" s="74">
        <f>'Tabella-Z2'!H80</f>
        <v>0.03</v>
      </c>
      <c r="J73" s="251"/>
      <c r="K73" s="76">
        <f t="shared" si="27"/>
        <v>0</v>
      </c>
      <c r="L73" s="77">
        <f>'Tabella-Z2'!H80</f>
        <v>0.03</v>
      </c>
      <c r="M73" s="254"/>
      <c r="N73" s="75">
        <f t="shared" si="28"/>
        <v>0</v>
      </c>
      <c r="O73" s="74">
        <f>'Tabella-Z2'!I80</f>
        <v>0.03</v>
      </c>
      <c r="P73" s="251"/>
      <c r="Q73" s="76">
        <f t="shared" si="29"/>
        <v>0</v>
      </c>
      <c r="R73" s="76">
        <f>'Tabella-Z2'!I80</f>
        <v>0.03</v>
      </c>
      <c r="S73" s="260"/>
      <c r="T73" s="76">
        <f t="shared" si="30"/>
        <v>0</v>
      </c>
      <c r="U73" s="74">
        <f>'Tabella-Z2'!K80</f>
        <v>0.03</v>
      </c>
      <c r="V73" s="260"/>
      <c r="W73" s="76">
        <f t="shared" si="31"/>
        <v>0</v>
      </c>
      <c r="X73" s="74">
        <f>'Tabella-Z2'!K80</f>
        <v>0.03</v>
      </c>
      <c r="Y73" s="260"/>
      <c r="Z73" s="76">
        <f t="shared" si="32"/>
        <v>0</v>
      </c>
      <c r="AA73" s="78">
        <f>'Tabella-Z2'!K80</f>
        <v>0.03</v>
      </c>
    </row>
    <row r="74" spans="1:27" ht="18" hidden="1" customHeight="1" outlineLevel="1" x14ac:dyDescent="0.3">
      <c r="A74" s="166"/>
      <c r="B74" s="179" t="s">
        <v>515</v>
      </c>
      <c r="C74" s="462" t="s">
        <v>477</v>
      </c>
      <c r="D74" s="462"/>
      <c r="E74" s="462"/>
      <c r="F74" s="40"/>
      <c r="G74" s="256"/>
      <c r="H74" s="76">
        <f t="shared" si="26"/>
        <v>0</v>
      </c>
      <c r="I74" s="74">
        <f>'Tabella-Z2'!H81</f>
        <v>0.03</v>
      </c>
      <c r="J74" s="251"/>
      <c r="K74" s="76">
        <f t="shared" si="27"/>
        <v>0</v>
      </c>
      <c r="L74" s="77">
        <f>'Tabella-Z2'!H81</f>
        <v>0.03</v>
      </c>
      <c r="M74" s="254"/>
      <c r="N74" s="75">
        <f t="shared" si="28"/>
        <v>0</v>
      </c>
      <c r="O74" s="74">
        <f>'Tabella-Z2'!I81</f>
        <v>0.03</v>
      </c>
      <c r="P74" s="251"/>
      <c r="Q74" s="76">
        <f t="shared" si="29"/>
        <v>0</v>
      </c>
      <c r="R74" s="76">
        <f>'Tabella-Z2'!I81</f>
        <v>0.03</v>
      </c>
      <c r="S74" s="260"/>
      <c r="T74" s="76">
        <f t="shared" si="30"/>
        <v>0</v>
      </c>
      <c r="U74" s="74">
        <f>'Tabella-Z2'!K81</f>
        <v>0.03</v>
      </c>
      <c r="V74" s="260"/>
      <c r="W74" s="76">
        <f t="shared" si="31"/>
        <v>0</v>
      </c>
      <c r="X74" s="74">
        <f>'Tabella-Z2'!K81</f>
        <v>0.03</v>
      </c>
      <c r="Y74" s="260"/>
      <c r="Z74" s="76">
        <f t="shared" si="32"/>
        <v>0</v>
      </c>
      <c r="AA74" s="78">
        <f>'Tabella-Z2'!K81</f>
        <v>0.03</v>
      </c>
    </row>
    <row r="75" spans="1:27" ht="18" hidden="1" customHeight="1" outlineLevel="1" x14ac:dyDescent="0.3">
      <c r="A75" s="166"/>
      <c r="B75" s="488" t="s">
        <v>516</v>
      </c>
      <c r="C75" s="468" t="s">
        <v>325</v>
      </c>
      <c r="D75" s="180" t="s">
        <v>439</v>
      </c>
      <c r="E75" s="189">
        <v>250000</v>
      </c>
      <c r="F75" s="491"/>
      <c r="G75" s="511"/>
      <c r="H75" s="41">
        <f t="shared" si="26"/>
        <v>0</v>
      </c>
      <c r="I75" s="56">
        <f>'Tabella-Z2'!H82</f>
        <v>6.4000000000000001E-2</v>
      </c>
      <c r="J75" s="500"/>
      <c r="K75" s="41">
        <f>IF($F75="X",L75,IF(J75="X",L75,0))</f>
        <v>0</v>
      </c>
      <c r="L75" s="42">
        <f>'Tabella-Z2'!H82</f>
        <v>6.4000000000000001E-2</v>
      </c>
      <c r="M75" s="497"/>
      <c r="N75" s="52">
        <f t="shared" si="28"/>
        <v>0</v>
      </c>
      <c r="O75" s="56">
        <f>IF(M6="",0,IF(VLOOKUP($M$6,'Tabella-Z1'!$K$27:$M$32,3)=13,'Tabella-Z2'!I82,'Tabella-Z2'!J82))</f>
        <v>6.4000000000000001E-2</v>
      </c>
      <c r="P75" s="500"/>
      <c r="Q75" s="41">
        <f>IF($F75="X",R75,IF(P75="X",R75,0))</f>
        <v>0</v>
      </c>
      <c r="R75" s="41">
        <f>IF(P6="",0,IF(VLOOKUP($M$6,'Tabella-Z1'!$K$27:$M$32,3)=13,'Tabella-Z2'!I82,'Tabella-Z2'!J82))</f>
        <v>6.4000000000000001E-2</v>
      </c>
      <c r="S75" s="523"/>
      <c r="T75" s="41">
        <f>IF($F75="X",U75,IF(S75="X",U75,0))</f>
        <v>0</v>
      </c>
      <c r="U75" s="56">
        <f>'Tabella-Z2'!K82</f>
        <v>6.4000000000000001E-2</v>
      </c>
      <c r="V75" s="523"/>
      <c r="W75" s="41">
        <f>IF($F75="X",X75,IF(V75="X",X75,0))</f>
        <v>0</v>
      </c>
      <c r="X75" s="56">
        <f>'Tabella-Z2'!K82</f>
        <v>6.4000000000000001E-2</v>
      </c>
      <c r="Y75" s="523"/>
      <c r="Z75" s="41">
        <f>IF($F75="X",AA75,IF(Y75="X",AA75,0))</f>
        <v>0</v>
      </c>
      <c r="AA75" s="43">
        <f>'Tabella-Z2'!K82</f>
        <v>6.4000000000000001E-2</v>
      </c>
    </row>
    <row r="76" spans="1:27" ht="18" hidden="1" customHeight="1" outlineLevel="1" x14ac:dyDescent="0.3">
      <c r="A76" s="166"/>
      <c r="B76" s="489"/>
      <c r="C76" s="490"/>
      <c r="D76" s="183" t="s">
        <v>440</v>
      </c>
      <c r="E76" s="190">
        <v>500000</v>
      </c>
      <c r="F76" s="492"/>
      <c r="G76" s="512"/>
      <c r="H76" s="61">
        <f>IF(AND($F$75="X",$G$4&gt;E75),I76,IF(AND($G$75="X",$G$4&gt;E75),I76,0))</f>
        <v>0</v>
      </c>
      <c r="I76" s="59">
        <f>'Tabella-Z2'!H83</f>
        <v>1.9E-2</v>
      </c>
      <c r="J76" s="501"/>
      <c r="K76" s="61">
        <f>IF(AND($F$75="X",$J$4&gt;E75),L76,IF(AND($G$75="X",$J$4&gt;E75),L76,0))</f>
        <v>0</v>
      </c>
      <c r="L76" s="62">
        <f>'Tabella-Z2'!H83</f>
        <v>1.9E-2</v>
      </c>
      <c r="M76" s="498"/>
      <c r="N76" s="60">
        <f>IF(AND($F$75="X",$M$4&gt;E75),O76,IF(AND($M$75="X",$M$4&gt;E75),O76,0))</f>
        <v>0</v>
      </c>
      <c r="O76" s="59">
        <f>IF(M6="",0,IF(VLOOKUP($M$6,'Tabella-Z1'!$K$27:$M$32,3)=13,'Tabella-Z2'!I83,'Tabella-Z2'!J83))</f>
        <v>1.9E-2</v>
      </c>
      <c r="P76" s="501"/>
      <c r="Q76" s="61">
        <f>IF(AND($F$75="X",$P$4&gt;E75),R76,IF(AND($M$75="X",$P$4&gt;E75),R76,0))</f>
        <v>0</v>
      </c>
      <c r="R76" s="61">
        <f>IF(P6="",0,IF(VLOOKUP($M$6,'Tabella-Z1'!$K$27:$M$32,3)=13,'Tabella-Z2'!I83,'Tabella-Z2'!J83))</f>
        <v>1.9E-2</v>
      </c>
      <c r="S76" s="524"/>
      <c r="T76" s="61">
        <f>IF(AND($F$75="X",$S$4&gt;E75),U76,IF(AND($S$75="X",$S$4&gt;E75),U76,0))</f>
        <v>0</v>
      </c>
      <c r="U76" s="59">
        <f>'Tabella-Z2'!K83</f>
        <v>1.9E-2</v>
      </c>
      <c r="V76" s="524"/>
      <c r="W76" s="61">
        <f>IF(AND($F$75="X",$V$4&gt;E75),X76,IF(AND($V$75="X",$V$4&gt;E75),X76,0))</f>
        <v>0</v>
      </c>
      <c r="X76" s="59">
        <f>'Tabella-Z2'!K83</f>
        <v>1.9E-2</v>
      </c>
      <c r="Y76" s="524"/>
      <c r="Z76" s="61">
        <f>IF(AND($F$75="X",$Y$4&gt;E75),AA76,IF(AND($V$75="X",$Y$4&gt;E75),AA76,0))</f>
        <v>0</v>
      </c>
      <c r="AA76" s="63">
        <f>'Tabella-Z2'!K83</f>
        <v>1.9E-2</v>
      </c>
    </row>
    <row r="77" spans="1:27" ht="18" hidden="1" customHeight="1" outlineLevel="1" x14ac:dyDescent="0.3">
      <c r="A77" s="166"/>
      <c r="B77" s="489"/>
      <c r="C77" s="490"/>
      <c r="D77" s="183" t="s">
        <v>440</v>
      </c>
      <c r="E77" s="190">
        <v>1000000</v>
      </c>
      <c r="F77" s="492"/>
      <c r="G77" s="512"/>
      <c r="H77" s="61">
        <f>IF(AND($F$75="X",$G$4&gt;E76),I77,IF(AND($G$75="X",$G$4&gt;E76),I77,0))</f>
        <v>0</v>
      </c>
      <c r="I77" s="59">
        <f>'Tabella-Z2'!H84</f>
        <v>2.1000000000000001E-2</v>
      </c>
      <c r="J77" s="501"/>
      <c r="K77" s="61">
        <f>IF(AND($F$75="X",$J$4&gt;E76),L77,IF(AND($G$75="X",$J$4&gt;E76),L77,0))</f>
        <v>0</v>
      </c>
      <c r="L77" s="62">
        <f>'Tabella-Z2'!H84</f>
        <v>2.1000000000000001E-2</v>
      </c>
      <c r="M77" s="498"/>
      <c r="N77" s="60">
        <f>IF(AND($F$75="X",$M$4&gt;E76),O77,IF(AND($M$75="X",$M$4&gt;E76),O77,0))</f>
        <v>0</v>
      </c>
      <c r="O77" s="59">
        <f>IF(M6="",0,IF(VLOOKUP($M$6,'Tabella-Z1'!$K$27:$M$32,3)=13,'Tabella-Z2'!I84,'Tabella-Z2'!J84))</f>
        <v>2.1000000000000001E-2</v>
      </c>
      <c r="P77" s="501"/>
      <c r="Q77" s="61">
        <f>IF(AND($F$75="X",$P$4&gt;E76),R77,IF(AND($M$75="X",$P$4&gt;E76),R77,0))</f>
        <v>0</v>
      </c>
      <c r="R77" s="61">
        <f>IF(P6="",0,IF(VLOOKUP($M$6,'Tabella-Z1'!$K$27:$M$32,3)=13,'Tabella-Z2'!I84,'Tabella-Z2'!J84))</f>
        <v>2.1000000000000001E-2</v>
      </c>
      <c r="S77" s="524"/>
      <c r="T77" s="61">
        <f>IF(AND($F$75="X",$S$4&gt;E76),U77,IF(AND($S$75="X",$S$4&gt;E76),U77,0))</f>
        <v>0</v>
      </c>
      <c r="U77" s="59">
        <f>'Tabella-Z2'!K84</f>
        <v>2.1000000000000001E-2</v>
      </c>
      <c r="V77" s="524"/>
      <c r="W77" s="61">
        <f>IF(AND($F$75="X",$V$4&gt;E76),X77,IF(AND($V$75="X",$V$4&gt;E76),X77,0))</f>
        <v>0</v>
      </c>
      <c r="X77" s="59">
        <f>'Tabella-Z2'!K84</f>
        <v>2.1000000000000001E-2</v>
      </c>
      <c r="Y77" s="524"/>
      <c r="Z77" s="61">
        <f>IF(AND($F$75="X",$Y$4&gt;E76),AA77,IF(AND($V$75="X",$Y$4&gt;E76),AA77,0))</f>
        <v>0</v>
      </c>
      <c r="AA77" s="63">
        <f>'Tabella-Z2'!K84</f>
        <v>2.1000000000000001E-2</v>
      </c>
    </row>
    <row r="78" spans="1:27" ht="18" hidden="1" customHeight="1" outlineLevel="1" x14ac:dyDescent="0.3">
      <c r="A78" s="166"/>
      <c r="B78" s="489"/>
      <c r="C78" s="490"/>
      <c r="D78" s="183" t="s">
        <v>440</v>
      </c>
      <c r="E78" s="190">
        <v>2500000</v>
      </c>
      <c r="F78" s="492"/>
      <c r="G78" s="512"/>
      <c r="H78" s="61">
        <f>IF(AND($F$75="X",$G$4&gt;E77),I78,IF(AND($G$75="X",$G$4&gt;E77),I78,0))</f>
        <v>0</v>
      </c>
      <c r="I78" s="59">
        <f>'Tabella-Z2'!H85</f>
        <v>2.9000000000000001E-2</v>
      </c>
      <c r="J78" s="501"/>
      <c r="K78" s="61">
        <f>IF(AND($F$75="X",$J$4&gt;E77),L78,IF(AND($G$75="X",$J$4&gt;E77),L78,0))</f>
        <v>0</v>
      </c>
      <c r="L78" s="62">
        <f>'Tabella-Z2'!H85</f>
        <v>2.9000000000000001E-2</v>
      </c>
      <c r="M78" s="498"/>
      <c r="N78" s="60">
        <f>IF(AND($F$75="X",$M$4&gt;E77),O78,IF(AND($M$75="X",$M$4&gt;E77),O78,0))</f>
        <v>0</v>
      </c>
      <c r="O78" s="59">
        <f>IF(M6="",0,IF(VLOOKUP($M$6,'Tabella-Z1'!$K$27:$M$32,3)=13,'Tabella-Z2'!I85,'Tabella-Z2'!J85))</f>
        <v>2.9000000000000001E-2</v>
      </c>
      <c r="P78" s="501"/>
      <c r="Q78" s="61">
        <f>IF(AND($F$75="X",$P$4&gt;E77),R78,IF(AND($M$75="X",$P$4&gt;E77),R78,0))</f>
        <v>0</v>
      </c>
      <c r="R78" s="61">
        <f>IF(P6="",0,IF(VLOOKUP($M$6,'Tabella-Z1'!$K$27:$M$32,3)=13,'Tabella-Z2'!I85,'Tabella-Z2'!J85))</f>
        <v>2.9000000000000001E-2</v>
      </c>
      <c r="S78" s="524"/>
      <c r="T78" s="61">
        <f>IF(AND($F$75="X",$S$4&gt;E77),U78,IF(AND($S$75="X",$S$4&gt;E77),U78,0))</f>
        <v>0</v>
      </c>
      <c r="U78" s="59">
        <f>'Tabella-Z2'!K85</f>
        <v>2.9000000000000001E-2</v>
      </c>
      <c r="V78" s="524"/>
      <c r="W78" s="61">
        <f>IF(AND($F$75="X",$V$4&gt;E77),X78,IF(AND($V$75="X",$V$4&gt;E77),X78,0))</f>
        <v>0</v>
      </c>
      <c r="X78" s="59">
        <f>'Tabella-Z2'!K85</f>
        <v>2.9000000000000001E-2</v>
      </c>
      <c r="Y78" s="524"/>
      <c r="Z78" s="61">
        <f>IF(AND($F$75="X",$Y$4&gt;E77),AA78,IF(AND($V$75="X",$Y$4&gt;E77),AA78,0))</f>
        <v>0</v>
      </c>
      <c r="AA78" s="63">
        <f>'Tabella-Z2'!K85</f>
        <v>2.9000000000000001E-2</v>
      </c>
    </row>
    <row r="79" spans="1:27" ht="18" hidden="1" customHeight="1" outlineLevel="1" x14ac:dyDescent="0.3">
      <c r="A79" s="166"/>
      <c r="B79" s="489"/>
      <c r="C79" s="490"/>
      <c r="D79" s="183" t="s">
        <v>440</v>
      </c>
      <c r="E79" s="190">
        <v>10000000</v>
      </c>
      <c r="F79" s="492"/>
      <c r="G79" s="512"/>
      <c r="H79" s="61">
        <f>IF(AND($F$75="X",$G$4&gt;E78),I79,IF(AND($G$75="X",$G$4&gt;E78),I79,0))</f>
        <v>0</v>
      </c>
      <c r="I79" s="59">
        <f>'Tabella-Z2'!H86</f>
        <v>3.7999999999999999E-2</v>
      </c>
      <c r="J79" s="501"/>
      <c r="K79" s="61">
        <f>IF(AND($F$75="X",$J$4&gt;E78),L79,IF(AND($G$75="X",$J$4&gt;E78),L79,0))</f>
        <v>0</v>
      </c>
      <c r="L79" s="62">
        <f>'Tabella-Z2'!H86</f>
        <v>3.7999999999999999E-2</v>
      </c>
      <c r="M79" s="498"/>
      <c r="N79" s="60">
        <f>IF(AND($F$75="X",$M$4&gt;E78),O79,IF(AND($M$75="X",$M$4&gt;E78),O79,0))</f>
        <v>0</v>
      </c>
      <c r="O79" s="59">
        <f>IF(M6="",0,IF(VLOOKUP($M$6,'Tabella-Z1'!$K$27:$M$32,3)=13,'Tabella-Z2'!I86,'Tabella-Z2'!J86))</f>
        <v>3.7999999999999999E-2</v>
      </c>
      <c r="P79" s="501"/>
      <c r="Q79" s="61">
        <f>IF(AND($F$75="X",$P$4&gt;E78),R79,IF(AND($M$75="X",$P$4&gt;E78),R79,0))</f>
        <v>0</v>
      </c>
      <c r="R79" s="61">
        <f>IF(P6="",0,IF(VLOOKUP($M$6,'Tabella-Z1'!$K$27:$M$32,3)=13,'Tabella-Z2'!I86,'Tabella-Z2'!J86))</f>
        <v>3.7999999999999999E-2</v>
      </c>
      <c r="S79" s="524"/>
      <c r="T79" s="61">
        <f>IF(AND($F$75="X",$S$4&gt;E78),U79,IF(AND($S$75="X",$S$4&gt;E78),U79,0))</f>
        <v>0</v>
      </c>
      <c r="U79" s="59">
        <f>'Tabella-Z2'!K86</f>
        <v>3.7999999999999999E-2</v>
      </c>
      <c r="V79" s="524"/>
      <c r="W79" s="61">
        <f>IF(AND($F$75="X",$V$4&gt;E78),X79,IF(AND($V$75="X",$V$4&gt;E78),X79,0))</f>
        <v>0</v>
      </c>
      <c r="X79" s="59">
        <f>'Tabella-Z2'!K86</f>
        <v>3.7999999999999999E-2</v>
      </c>
      <c r="Y79" s="524"/>
      <c r="Z79" s="61">
        <f>IF(AND($F$75="X",$Y$4&gt;E78),AA79,IF(AND($V$75="X",$Y$4&gt;E78),AA79,0))</f>
        <v>0</v>
      </c>
      <c r="AA79" s="63">
        <f>'Tabella-Z2'!K86</f>
        <v>3.7999999999999999E-2</v>
      </c>
    </row>
    <row r="80" spans="1:27" ht="18" hidden="1" customHeight="1" outlineLevel="1" x14ac:dyDescent="0.3">
      <c r="A80" s="166"/>
      <c r="B80" s="489"/>
      <c r="C80" s="490"/>
      <c r="D80" s="185" t="s">
        <v>441</v>
      </c>
      <c r="E80" s="191"/>
      <c r="F80" s="493"/>
      <c r="G80" s="513"/>
      <c r="H80" s="44">
        <f>IF(AND($F$75="X",$G$4&gt;E79),I80,IF(AND($G$75="X",$G$4&gt;E79),I80,0))</f>
        <v>0</v>
      </c>
      <c r="I80" s="57">
        <f>'Tabella-Z2'!H87</f>
        <v>2.8000000000000001E-2</v>
      </c>
      <c r="J80" s="502"/>
      <c r="K80" s="44">
        <f>IF(AND($F$75="X",$J$4&gt;E79),L80,IF(AND($G$75="X",$J$4&gt;E79),L80,0))</f>
        <v>0</v>
      </c>
      <c r="L80" s="45">
        <f>'Tabella-Z2'!H87</f>
        <v>2.8000000000000001E-2</v>
      </c>
      <c r="M80" s="499"/>
      <c r="N80" s="53">
        <f>IF(AND($F$75="X",$M$4&gt;E79),O80,IF(AND($M$75="X",$M$4&gt;E79),O80,0))</f>
        <v>0</v>
      </c>
      <c r="O80" s="57">
        <f>IF(M6="",0,IF(VLOOKUP($M$6,'Tabella-Z1'!$K$27:$M$32,3)=13,'Tabella-Z2'!I87,'Tabella-Z2'!J87))</f>
        <v>2.8000000000000001E-2</v>
      </c>
      <c r="P80" s="502"/>
      <c r="Q80" s="44">
        <f>IF(AND($F$75="X",$P$4&gt;E79),R80,IF(AND($M$75="X",$P$4&gt;E79),R80,0))</f>
        <v>0</v>
      </c>
      <c r="R80" s="44">
        <f>IF(P6="",0,IF(VLOOKUP($M$6,'Tabella-Z1'!$K$27:$M$32,3)=13,'Tabella-Z2'!I87,'Tabella-Z2'!J87))</f>
        <v>2.8000000000000001E-2</v>
      </c>
      <c r="S80" s="525"/>
      <c r="T80" s="44">
        <f>IF(AND($F$75="X",$S$4&gt;E79),U80,IF(AND($S$75="X",$S$4&gt;E79),U80,0))</f>
        <v>0</v>
      </c>
      <c r="U80" s="57">
        <f>'Tabella-Z2'!K87</f>
        <v>2.8000000000000001E-2</v>
      </c>
      <c r="V80" s="525"/>
      <c r="W80" s="44">
        <f>IF(AND($F$75="X",$V$4&gt;E79),X80,IF(AND($V$75="X",$V$4&gt;E79),X80,0))</f>
        <v>0</v>
      </c>
      <c r="X80" s="57">
        <f>'Tabella-Z2'!K87</f>
        <v>2.8000000000000001E-2</v>
      </c>
      <c r="Y80" s="525"/>
      <c r="Z80" s="44">
        <f>IF(AND($F$75="X",$Y$4&gt;E79),AA80,IF(AND($V$75="X",$Y$4&gt;E79),AA80,0))</f>
        <v>0</v>
      </c>
      <c r="AA80" s="46">
        <f>'Tabella-Z2'!K87</f>
        <v>2.8000000000000001E-2</v>
      </c>
    </row>
    <row r="81" spans="1:27" ht="18" hidden="1" customHeight="1" outlineLevel="1" x14ac:dyDescent="0.3">
      <c r="A81" s="166"/>
      <c r="B81" s="179" t="s">
        <v>517</v>
      </c>
      <c r="C81" s="462" t="s">
        <v>518</v>
      </c>
      <c r="D81" s="462"/>
      <c r="E81" s="462"/>
      <c r="F81" s="40"/>
      <c r="G81" s="514" t="s">
        <v>1</v>
      </c>
      <c r="H81" s="515"/>
      <c r="I81" s="516"/>
      <c r="J81" s="517" t="s">
        <v>1</v>
      </c>
      <c r="K81" s="515"/>
      <c r="L81" s="518"/>
      <c r="M81" s="254"/>
      <c r="N81" s="75">
        <f t="shared" ref="N81:N98" si="33">IF($F81="X",O81,IF(M81="X",O81,0))</f>
        <v>0</v>
      </c>
      <c r="O81" s="74">
        <f>'Tabella-Z2'!I88</f>
        <v>0.09</v>
      </c>
      <c r="P81" s="251"/>
      <c r="Q81" s="75">
        <f t="shared" ref="Q81:Q91" si="34">IF($F81="X",R81,IF(P81="X",R81,0))</f>
        <v>0</v>
      </c>
      <c r="R81" s="76">
        <f>'Tabella-Z2'!I88</f>
        <v>0.09</v>
      </c>
      <c r="S81" s="519" t="s">
        <v>1</v>
      </c>
      <c r="T81" s="520"/>
      <c r="U81" s="521"/>
      <c r="V81" s="519" t="s">
        <v>1</v>
      </c>
      <c r="W81" s="520"/>
      <c r="X81" s="521"/>
      <c r="Y81" s="519" t="s">
        <v>1</v>
      </c>
      <c r="Z81" s="520"/>
      <c r="AA81" s="522"/>
    </row>
    <row r="82" spans="1:27" ht="18" hidden="1" customHeight="1" outlineLevel="1" x14ac:dyDescent="0.3">
      <c r="A82" s="166"/>
      <c r="B82" s="179" t="s">
        <v>519</v>
      </c>
      <c r="C82" s="462" t="s">
        <v>520</v>
      </c>
      <c r="D82" s="462"/>
      <c r="E82" s="462"/>
      <c r="F82" s="40"/>
      <c r="G82" s="514" t="s">
        <v>1</v>
      </c>
      <c r="H82" s="515"/>
      <c r="I82" s="516"/>
      <c r="J82" s="517" t="s">
        <v>1</v>
      </c>
      <c r="K82" s="515"/>
      <c r="L82" s="518"/>
      <c r="M82" s="254"/>
      <c r="N82" s="75">
        <f t="shared" si="33"/>
        <v>0</v>
      </c>
      <c r="O82" s="74">
        <f>'Tabella-Z2'!I89</f>
        <v>0.12</v>
      </c>
      <c r="P82" s="251"/>
      <c r="Q82" s="75">
        <f t="shared" si="34"/>
        <v>0</v>
      </c>
      <c r="R82" s="76">
        <f>'Tabella-Z2'!I89</f>
        <v>0.12</v>
      </c>
      <c r="S82" s="519" t="s">
        <v>1</v>
      </c>
      <c r="T82" s="520"/>
      <c r="U82" s="521"/>
      <c r="V82" s="519" t="s">
        <v>1</v>
      </c>
      <c r="W82" s="520"/>
      <c r="X82" s="521"/>
      <c r="Y82" s="519" t="s">
        <v>1</v>
      </c>
      <c r="Z82" s="520"/>
      <c r="AA82" s="522"/>
    </row>
    <row r="83" spans="1:27" ht="18" hidden="1" customHeight="1" outlineLevel="1" x14ac:dyDescent="0.3">
      <c r="A83" s="166"/>
      <c r="B83" s="179" t="s">
        <v>521</v>
      </c>
      <c r="C83" s="462" t="s">
        <v>522</v>
      </c>
      <c r="D83" s="462"/>
      <c r="E83" s="462"/>
      <c r="F83" s="40"/>
      <c r="G83" s="514" t="s">
        <v>1</v>
      </c>
      <c r="H83" s="515"/>
      <c r="I83" s="516"/>
      <c r="J83" s="517" t="s">
        <v>1</v>
      </c>
      <c r="K83" s="515"/>
      <c r="L83" s="518"/>
      <c r="M83" s="254"/>
      <c r="N83" s="75">
        <f t="shared" si="33"/>
        <v>0</v>
      </c>
      <c r="O83" s="74">
        <f>'Tabella-Z2'!I90</f>
        <v>0.18</v>
      </c>
      <c r="P83" s="251"/>
      <c r="Q83" s="75">
        <f t="shared" si="34"/>
        <v>0</v>
      </c>
      <c r="R83" s="76">
        <f>'Tabella-Z2'!I90</f>
        <v>0.18</v>
      </c>
      <c r="S83" s="519" t="s">
        <v>1</v>
      </c>
      <c r="T83" s="520"/>
      <c r="U83" s="521"/>
      <c r="V83" s="519" t="s">
        <v>1</v>
      </c>
      <c r="W83" s="520"/>
      <c r="X83" s="521"/>
      <c r="Y83" s="519" t="s">
        <v>1</v>
      </c>
      <c r="Z83" s="520"/>
      <c r="AA83" s="522"/>
    </row>
    <row r="84" spans="1:27" ht="18" hidden="1" customHeight="1" outlineLevel="1" x14ac:dyDescent="0.3">
      <c r="A84" s="166"/>
      <c r="B84" s="179" t="s">
        <v>523</v>
      </c>
      <c r="C84" s="462" t="s">
        <v>482</v>
      </c>
      <c r="D84" s="462"/>
      <c r="E84" s="462"/>
      <c r="F84" s="40"/>
      <c r="G84" s="256"/>
      <c r="H84" s="76">
        <f t="shared" ref="H84:H91" si="35">IF($F84="X",I84,IF(G84="X",I84,0))</f>
        <v>0</v>
      </c>
      <c r="I84" s="74">
        <f>'Tabella-Z2'!H91</f>
        <v>0.05</v>
      </c>
      <c r="J84" s="251"/>
      <c r="K84" s="76">
        <f t="shared" ref="K84:K91" si="36">IF($F84="X",L84,IF(J84="X",L84,0))</f>
        <v>0</v>
      </c>
      <c r="L84" s="77">
        <f>'Tabella-Z2'!H91</f>
        <v>0.05</v>
      </c>
      <c r="M84" s="254"/>
      <c r="N84" s="75">
        <f t="shared" si="33"/>
        <v>0</v>
      </c>
      <c r="O84" s="74">
        <f>'Tabella-Z2'!I91</f>
        <v>0.05</v>
      </c>
      <c r="P84" s="251"/>
      <c r="Q84" s="75">
        <f t="shared" si="34"/>
        <v>0</v>
      </c>
      <c r="R84" s="76">
        <f>'Tabella-Z2'!I91</f>
        <v>0.05</v>
      </c>
      <c r="S84" s="260"/>
      <c r="T84" s="76">
        <f t="shared" ref="T84:T98" si="37">IF($F84="X",U84,IF(S84="X",U84,0))</f>
        <v>0</v>
      </c>
      <c r="U84" s="74">
        <f>'Tabella-Z2'!K91</f>
        <v>0.05</v>
      </c>
      <c r="V84" s="260"/>
      <c r="W84" s="76">
        <f t="shared" ref="W84:W98" si="38">IF($F84="X",X84,IF(V84="X",X84,0))</f>
        <v>0</v>
      </c>
      <c r="X84" s="74">
        <f>'Tabella-Z2'!K91</f>
        <v>0.05</v>
      </c>
      <c r="Y84" s="260"/>
      <c r="Z84" s="76">
        <f t="shared" ref="Z84:Z90" si="39">IF($F84="X",AA84,IF(Y84="X",AA84,0))</f>
        <v>0</v>
      </c>
      <c r="AA84" s="78">
        <f>'Tabella-Z2'!K91</f>
        <v>0.05</v>
      </c>
    </row>
    <row r="85" spans="1:27" ht="18" hidden="1" customHeight="1" outlineLevel="1" x14ac:dyDescent="0.3">
      <c r="A85" s="166"/>
      <c r="B85" s="179" t="s">
        <v>524</v>
      </c>
      <c r="C85" s="462" t="s">
        <v>525</v>
      </c>
      <c r="D85" s="462"/>
      <c r="E85" s="462"/>
      <c r="F85" s="40"/>
      <c r="G85" s="256"/>
      <c r="H85" s="76">
        <f t="shared" si="35"/>
        <v>0</v>
      </c>
      <c r="I85" s="74">
        <f>'Tabella-Z2'!H92</f>
        <v>0.06</v>
      </c>
      <c r="J85" s="251"/>
      <c r="K85" s="76">
        <f t="shared" si="36"/>
        <v>0</v>
      </c>
      <c r="L85" s="77">
        <f>'Tabella-Z2'!H92</f>
        <v>0.06</v>
      </c>
      <c r="M85" s="254"/>
      <c r="N85" s="75">
        <f t="shared" si="33"/>
        <v>0</v>
      </c>
      <c r="O85" s="74">
        <f>'Tabella-Z2'!I92</f>
        <v>0.06</v>
      </c>
      <c r="P85" s="251"/>
      <c r="Q85" s="76">
        <f t="shared" si="34"/>
        <v>0</v>
      </c>
      <c r="R85" s="76">
        <f>'Tabella-Z2'!I92</f>
        <v>0.06</v>
      </c>
      <c r="S85" s="260"/>
      <c r="T85" s="76">
        <f t="shared" si="37"/>
        <v>0</v>
      </c>
      <c r="U85" s="74">
        <f>'Tabella-Z2'!K92</f>
        <v>0.06</v>
      </c>
      <c r="V85" s="260"/>
      <c r="W85" s="76">
        <f t="shared" si="38"/>
        <v>0</v>
      </c>
      <c r="X85" s="74">
        <f>'Tabella-Z2'!K92</f>
        <v>0.06</v>
      </c>
      <c r="Y85" s="260"/>
      <c r="Z85" s="76">
        <f t="shared" si="39"/>
        <v>0</v>
      </c>
      <c r="AA85" s="78">
        <f>'Tabella-Z2'!K92</f>
        <v>0.06</v>
      </c>
    </row>
    <row r="86" spans="1:27" ht="18" hidden="1" customHeight="1" outlineLevel="1" x14ac:dyDescent="0.3">
      <c r="A86" s="166"/>
      <c r="B86" s="179" t="s">
        <v>526</v>
      </c>
      <c r="C86" s="462" t="s">
        <v>527</v>
      </c>
      <c r="D86" s="462"/>
      <c r="E86" s="462"/>
      <c r="F86" s="40"/>
      <c r="G86" s="256"/>
      <c r="H86" s="76">
        <f t="shared" si="35"/>
        <v>0</v>
      </c>
      <c r="I86" s="74">
        <f>'Tabella-Z2'!H93</f>
        <v>0.02</v>
      </c>
      <c r="J86" s="251"/>
      <c r="K86" s="76">
        <f t="shared" si="36"/>
        <v>0</v>
      </c>
      <c r="L86" s="77">
        <f>'Tabella-Z2'!H93</f>
        <v>0.02</v>
      </c>
      <c r="M86" s="254"/>
      <c r="N86" s="75">
        <f t="shared" si="33"/>
        <v>0</v>
      </c>
      <c r="O86" s="74">
        <f>'Tabella-Z2'!I93</f>
        <v>0.02</v>
      </c>
      <c r="P86" s="251"/>
      <c r="Q86" s="76">
        <f t="shared" si="34"/>
        <v>0</v>
      </c>
      <c r="R86" s="76">
        <f>'Tabella-Z2'!I93</f>
        <v>0.02</v>
      </c>
      <c r="S86" s="260"/>
      <c r="T86" s="76">
        <f t="shared" si="37"/>
        <v>0</v>
      </c>
      <c r="U86" s="74">
        <f>'Tabella-Z2'!K93</f>
        <v>0.02</v>
      </c>
      <c r="V86" s="260"/>
      <c r="W86" s="76">
        <f t="shared" si="38"/>
        <v>0</v>
      </c>
      <c r="X86" s="74">
        <f>'Tabella-Z2'!K93</f>
        <v>0.02</v>
      </c>
      <c r="Y86" s="260"/>
      <c r="Z86" s="76">
        <f t="shared" si="39"/>
        <v>0</v>
      </c>
      <c r="AA86" s="78">
        <f>'Tabella-Z2'!K93</f>
        <v>0.02</v>
      </c>
    </row>
    <row r="87" spans="1:27" ht="18" hidden="1" customHeight="1" outlineLevel="1" x14ac:dyDescent="0.3">
      <c r="A87" s="166"/>
      <c r="B87" s="179" t="s">
        <v>528</v>
      </c>
      <c r="C87" s="462" t="s">
        <v>529</v>
      </c>
      <c r="D87" s="462"/>
      <c r="E87" s="462"/>
      <c r="F87" s="40"/>
      <c r="G87" s="256"/>
      <c r="H87" s="76">
        <f t="shared" si="35"/>
        <v>0</v>
      </c>
      <c r="I87" s="74">
        <f>'Tabella-Z2'!H94</f>
        <v>0.02</v>
      </c>
      <c r="J87" s="251"/>
      <c r="K87" s="76">
        <f t="shared" si="36"/>
        <v>0</v>
      </c>
      <c r="L87" s="77">
        <f>'Tabella-Z2'!H94</f>
        <v>0.02</v>
      </c>
      <c r="M87" s="254"/>
      <c r="N87" s="75">
        <f t="shared" si="33"/>
        <v>0</v>
      </c>
      <c r="O87" s="74">
        <f>'Tabella-Z2'!I94</f>
        <v>0.02</v>
      </c>
      <c r="P87" s="251"/>
      <c r="Q87" s="76">
        <f t="shared" si="34"/>
        <v>0</v>
      </c>
      <c r="R87" s="76">
        <f>'Tabella-Z2'!I94</f>
        <v>0.02</v>
      </c>
      <c r="S87" s="260"/>
      <c r="T87" s="76">
        <f t="shared" si="37"/>
        <v>0</v>
      </c>
      <c r="U87" s="74">
        <f>'Tabella-Z2'!K94</f>
        <v>0.02</v>
      </c>
      <c r="V87" s="260"/>
      <c r="W87" s="76">
        <f t="shared" si="38"/>
        <v>0</v>
      </c>
      <c r="X87" s="74">
        <f>'Tabella-Z2'!K94</f>
        <v>0.02</v>
      </c>
      <c r="Y87" s="260"/>
      <c r="Z87" s="76">
        <f t="shared" si="39"/>
        <v>0</v>
      </c>
      <c r="AA87" s="78">
        <f>'Tabella-Z2'!K94</f>
        <v>0.02</v>
      </c>
    </row>
    <row r="88" spans="1:27" ht="18" hidden="1" customHeight="1" outlineLevel="1" x14ac:dyDescent="0.3">
      <c r="A88" s="166"/>
      <c r="B88" s="179" t="s">
        <v>530</v>
      </c>
      <c r="C88" s="462" t="s">
        <v>531</v>
      </c>
      <c r="D88" s="462"/>
      <c r="E88" s="462"/>
      <c r="F88" s="40"/>
      <c r="G88" s="256"/>
      <c r="H88" s="76">
        <f t="shared" si="35"/>
        <v>0</v>
      </c>
      <c r="I88" s="74">
        <f>'Tabella-Z2'!H95</f>
        <v>0.03</v>
      </c>
      <c r="J88" s="251"/>
      <c r="K88" s="76">
        <f t="shared" si="36"/>
        <v>0</v>
      </c>
      <c r="L88" s="77">
        <f>'Tabella-Z2'!H95</f>
        <v>0.03</v>
      </c>
      <c r="M88" s="254"/>
      <c r="N88" s="75">
        <f t="shared" si="33"/>
        <v>0</v>
      </c>
      <c r="O88" s="74">
        <f>'Tabella-Z2'!I95</f>
        <v>0.03</v>
      </c>
      <c r="P88" s="251"/>
      <c r="Q88" s="76">
        <f t="shared" si="34"/>
        <v>0</v>
      </c>
      <c r="R88" s="76">
        <f>'Tabella-Z2'!I95</f>
        <v>0.03</v>
      </c>
      <c r="S88" s="260"/>
      <c r="T88" s="76">
        <f t="shared" si="37"/>
        <v>0</v>
      </c>
      <c r="U88" s="74">
        <f>'Tabella-Z2'!K95</f>
        <v>0.03</v>
      </c>
      <c r="V88" s="260"/>
      <c r="W88" s="76">
        <f t="shared" si="38"/>
        <v>0</v>
      </c>
      <c r="X88" s="74">
        <f>'Tabella-Z2'!K95</f>
        <v>0.03</v>
      </c>
      <c r="Y88" s="260"/>
      <c r="Z88" s="76">
        <f t="shared" si="39"/>
        <v>0</v>
      </c>
      <c r="AA88" s="78">
        <f>'Tabella-Z2'!K95</f>
        <v>0.03</v>
      </c>
    </row>
    <row r="89" spans="1:27" ht="18" hidden="1" customHeight="1" outlineLevel="1" x14ac:dyDescent="0.3">
      <c r="A89" s="166"/>
      <c r="B89" s="179" t="s">
        <v>532</v>
      </c>
      <c r="C89" s="462" t="s">
        <v>533</v>
      </c>
      <c r="D89" s="462"/>
      <c r="E89" s="462"/>
      <c r="F89" s="40"/>
      <c r="G89" s="256"/>
      <c r="H89" s="76">
        <f t="shared" si="35"/>
        <v>0</v>
      </c>
      <c r="I89" s="74">
        <f>'Tabella-Z2'!H96</f>
        <v>0.02</v>
      </c>
      <c r="J89" s="251"/>
      <c r="K89" s="76">
        <f t="shared" si="36"/>
        <v>0</v>
      </c>
      <c r="L89" s="77">
        <f>'Tabella-Z2'!H96</f>
        <v>0.02</v>
      </c>
      <c r="M89" s="254"/>
      <c r="N89" s="75">
        <f t="shared" si="33"/>
        <v>0</v>
      </c>
      <c r="O89" s="74">
        <f>'Tabella-Z2'!I96</f>
        <v>0.02</v>
      </c>
      <c r="P89" s="251"/>
      <c r="Q89" s="76">
        <f t="shared" si="34"/>
        <v>0</v>
      </c>
      <c r="R89" s="76">
        <f>'Tabella-Z2'!I96</f>
        <v>0.02</v>
      </c>
      <c r="S89" s="260"/>
      <c r="T89" s="76">
        <f t="shared" si="37"/>
        <v>0</v>
      </c>
      <c r="U89" s="74">
        <f>'Tabella-Z2'!K96</f>
        <v>0.02</v>
      </c>
      <c r="V89" s="260"/>
      <c r="W89" s="76">
        <f t="shared" si="38"/>
        <v>0</v>
      </c>
      <c r="X89" s="74">
        <f>'Tabella-Z2'!K96</f>
        <v>0.02</v>
      </c>
      <c r="Y89" s="260"/>
      <c r="Z89" s="76">
        <f t="shared" si="39"/>
        <v>0</v>
      </c>
      <c r="AA89" s="78">
        <f>'Tabella-Z2'!K96</f>
        <v>0.02</v>
      </c>
    </row>
    <row r="90" spans="1:27" ht="18" hidden="1" customHeight="1" outlineLevel="1" x14ac:dyDescent="0.3">
      <c r="A90" s="166"/>
      <c r="B90" s="179" t="s">
        <v>534</v>
      </c>
      <c r="C90" s="462" t="s">
        <v>535</v>
      </c>
      <c r="D90" s="462"/>
      <c r="E90" s="462"/>
      <c r="F90" s="40"/>
      <c r="G90" s="256"/>
      <c r="H90" s="76">
        <f t="shared" si="35"/>
        <v>0</v>
      </c>
      <c r="I90" s="74">
        <f>'Tabella-Z2'!H97</f>
        <v>0.01</v>
      </c>
      <c r="J90" s="251"/>
      <c r="K90" s="76">
        <f t="shared" si="36"/>
        <v>0</v>
      </c>
      <c r="L90" s="77">
        <f>'Tabella-Z2'!H97</f>
        <v>0.01</v>
      </c>
      <c r="M90" s="254"/>
      <c r="N90" s="75">
        <f t="shared" si="33"/>
        <v>0</v>
      </c>
      <c r="O90" s="74">
        <f>'Tabella-Z2'!I97</f>
        <v>0.01</v>
      </c>
      <c r="P90" s="251"/>
      <c r="Q90" s="76">
        <f t="shared" si="34"/>
        <v>0</v>
      </c>
      <c r="R90" s="76">
        <f>'Tabella-Z2'!I97</f>
        <v>0.01</v>
      </c>
      <c r="S90" s="260"/>
      <c r="T90" s="76">
        <f t="shared" si="37"/>
        <v>0</v>
      </c>
      <c r="U90" s="74">
        <f>'Tabella-Z2'!K97</f>
        <v>0.01</v>
      </c>
      <c r="V90" s="260"/>
      <c r="W90" s="76">
        <f t="shared" si="38"/>
        <v>0</v>
      </c>
      <c r="X90" s="74">
        <f>'Tabella-Z2'!K97</f>
        <v>0.01</v>
      </c>
      <c r="Y90" s="260"/>
      <c r="Z90" s="76">
        <f t="shared" si="39"/>
        <v>0</v>
      </c>
      <c r="AA90" s="78">
        <f>'Tabella-Z2'!K97</f>
        <v>0.01</v>
      </c>
    </row>
    <row r="91" spans="1:27" ht="18" hidden="1" customHeight="1" outlineLevel="1" x14ac:dyDescent="0.3">
      <c r="A91" s="166"/>
      <c r="B91" s="488" t="s">
        <v>536</v>
      </c>
      <c r="C91" s="468" t="s">
        <v>537</v>
      </c>
      <c r="D91" s="192" t="s">
        <v>439</v>
      </c>
      <c r="E91" s="193">
        <v>5000000</v>
      </c>
      <c r="F91" s="529"/>
      <c r="G91" s="511"/>
      <c r="H91" s="9">
        <f t="shared" si="35"/>
        <v>0</v>
      </c>
      <c r="I91" s="87">
        <f>'Tabella-Z2'!H98</f>
        <v>0.09</v>
      </c>
      <c r="J91" s="530"/>
      <c r="K91" s="9">
        <f t="shared" si="36"/>
        <v>0</v>
      </c>
      <c r="L91" s="18">
        <f>'Tabella-Z2'!H98</f>
        <v>0.09</v>
      </c>
      <c r="M91" s="533"/>
      <c r="N91" s="88">
        <f t="shared" si="33"/>
        <v>0</v>
      </c>
      <c r="O91" s="87">
        <f>'Tabella-Z2'!I98</f>
        <v>0.1</v>
      </c>
      <c r="P91" s="530"/>
      <c r="Q91" s="9">
        <f t="shared" si="34"/>
        <v>0</v>
      </c>
      <c r="R91" s="9">
        <f>'Tabella-Z2'!I98</f>
        <v>0.1</v>
      </c>
      <c r="S91" s="526"/>
      <c r="T91" s="9">
        <f t="shared" si="37"/>
        <v>0</v>
      </c>
      <c r="U91" s="87">
        <f>'Tabella-Z2'!K98</f>
        <v>0.09</v>
      </c>
      <c r="V91" s="526"/>
      <c r="W91" s="9">
        <f t="shared" si="38"/>
        <v>0</v>
      </c>
      <c r="X91" s="87">
        <f>'Tabella-Z2'!K98</f>
        <v>0.09</v>
      </c>
      <c r="Y91" s="526"/>
      <c r="Z91" s="9">
        <f>IF($F91="X",AA91,IF(Y91="X",AA91,0))</f>
        <v>0</v>
      </c>
      <c r="AA91" s="10">
        <f>'Tabella-Z2'!K98</f>
        <v>0.09</v>
      </c>
    </row>
    <row r="92" spans="1:27" ht="18" hidden="1" customHeight="1" outlineLevel="1" x14ac:dyDescent="0.3">
      <c r="A92" s="166"/>
      <c r="B92" s="503"/>
      <c r="C92" s="468"/>
      <c r="D92" s="194" t="s">
        <v>440</v>
      </c>
      <c r="E92" s="195">
        <v>20000000</v>
      </c>
      <c r="F92" s="492"/>
      <c r="G92" s="512"/>
      <c r="H92" s="11">
        <f>IF(AND($F$91="X",$G$4&gt;E91),I92,IF(AND($G$91="X",$G$4&gt;E91),I92,0))</f>
        <v>0</v>
      </c>
      <c r="I92" s="85">
        <f>'Tabella-Z2'!H99</f>
        <v>4.4999999999999998E-2</v>
      </c>
      <c r="J92" s="531"/>
      <c r="K92" s="11">
        <f>IF(AND($F$91="X",$J$4&gt;E91),L92,IF(AND($G$91="X",$J$4&gt;E91),L92,0))</f>
        <v>0</v>
      </c>
      <c r="L92" s="12">
        <f>'Tabella-Z2'!H99</f>
        <v>4.4999999999999998E-2</v>
      </c>
      <c r="M92" s="534"/>
      <c r="N92" s="86">
        <f>IF(AND($F$91="X",$M$4&gt;E91),O92,IF(AND($M$91="X",$M$4&gt;E91),O92,0))</f>
        <v>0</v>
      </c>
      <c r="O92" s="85">
        <f>'Tabella-Z2'!I99</f>
        <v>0.06</v>
      </c>
      <c r="P92" s="531"/>
      <c r="Q92" s="11">
        <f>IF(AND($F$91="X",$M$4&gt;H91),R92,IF(AND($M$91="X",$M$4&gt;H91),R92,0))</f>
        <v>0</v>
      </c>
      <c r="R92" s="11">
        <f>'Tabella-Z2'!I99</f>
        <v>0.06</v>
      </c>
      <c r="S92" s="527"/>
      <c r="T92" s="11">
        <f>IF(AND($F$91="X",$S$4&gt;E91),U92,IF(AND($S$91="X",$S$4&gt;E91),U92,0))</f>
        <v>0</v>
      </c>
      <c r="U92" s="85">
        <f>'Tabella-Z2'!K99</f>
        <v>4.4999999999999998E-2</v>
      </c>
      <c r="V92" s="527"/>
      <c r="W92" s="11">
        <f>IF(AND($F$91="X",$V$4&gt;E91),X92,IF(AND($V$91="X",$V$4&gt;E91),X92,0))</f>
        <v>0</v>
      </c>
      <c r="X92" s="85">
        <f>'Tabella-Z2'!K99</f>
        <v>4.4999999999999998E-2</v>
      </c>
      <c r="Y92" s="527"/>
      <c r="Z92" s="11">
        <f>IF(AND($F$91="X",$Y$4&gt;E91),AA92,IF(AND($Y$91="X",$Y$4&gt;E91),AA92,0))</f>
        <v>0</v>
      </c>
      <c r="AA92" s="13">
        <f>'Tabella-Z2'!K99</f>
        <v>4.4999999999999998E-2</v>
      </c>
    </row>
    <row r="93" spans="1:27" ht="18" hidden="1" customHeight="1" outlineLevel="1" x14ac:dyDescent="0.3">
      <c r="A93" s="166"/>
      <c r="B93" s="503"/>
      <c r="C93" s="468"/>
      <c r="D93" s="196" t="s">
        <v>441</v>
      </c>
      <c r="E93" s="197"/>
      <c r="F93" s="492"/>
      <c r="G93" s="513"/>
      <c r="H93" s="19">
        <f>IF(AND($F$91="X",$G$4&gt;E92),I93,IF(AND($G$91="X",$G$4&gt;E92),I93,0))</f>
        <v>0</v>
      </c>
      <c r="I93" s="55">
        <f>'Tabella-Z2'!H100</f>
        <v>1.4999999999999999E-2</v>
      </c>
      <c r="J93" s="532"/>
      <c r="K93" s="19">
        <f>IF(AND($F$91="X",$J$4&gt;E92),L93,IF(AND($G$91="X",$J$4&gt;E92),L93,0))</f>
        <v>0</v>
      </c>
      <c r="L93" s="20">
        <f>'Tabella-Z2'!H100</f>
        <v>1.4999999999999999E-2</v>
      </c>
      <c r="M93" s="535"/>
      <c r="N93" s="51">
        <f>IF(AND($F$91="X",$M$4&gt;E92),O93,IF(AND($M$91="X",$M$4&gt;E92),O93,0))</f>
        <v>0</v>
      </c>
      <c r="O93" s="55">
        <f>'Tabella-Z2'!I100</f>
        <v>2.5000000000000001E-2</v>
      </c>
      <c r="P93" s="532"/>
      <c r="Q93" s="19">
        <f>IF(AND($F$91="X",$M$4&gt;H92),R93,IF(AND($M$91="X",$M$4&gt;H92),R93,0))</f>
        <v>0</v>
      </c>
      <c r="R93" s="19">
        <f>'Tabella-Z2'!I100</f>
        <v>2.5000000000000001E-2</v>
      </c>
      <c r="S93" s="528"/>
      <c r="T93" s="19">
        <f>IF(AND($F$91="X",$S$4&gt;E92),U93,IF(AND($S$91="X",$S$4&gt;E92),U93,0))</f>
        <v>0</v>
      </c>
      <c r="U93" s="55">
        <f>'Tabella-Z2'!K100</f>
        <v>1.4999999999999999E-2</v>
      </c>
      <c r="V93" s="528"/>
      <c r="W93" s="19">
        <f>IF(AND($F$91="X",$V$4&gt;E92),X93,IF(AND($V$91="X",$V$4&gt;E92),X93,0))</f>
        <v>0</v>
      </c>
      <c r="X93" s="55">
        <f>'Tabella-Z2'!K100</f>
        <v>1.4999999999999999E-2</v>
      </c>
      <c r="Y93" s="528"/>
      <c r="Z93" s="19">
        <f>IF(AND($F$91="X",$Y$4&gt;E92),AA93,IF(AND($Y$91="X",$Y$4&gt;E92),AA93,0))</f>
        <v>0</v>
      </c>
      <c r="AA93" s="21">
        <f>'Tabella-Z2'!K100</f>
        <v>1.4999999999999999E-2</v>
      </c>
    </row>
    <row r="94" spans="1:27" ht="18" hidden="1" customHeight="1" outlineLevel="1" x14ac:dyDescent="0.3">
      <c r="A94" s="166"/>
      <c r="B94" s="488" t="s">
        <v>538</v>
      </c>
      <c r="C94" s="468" t="s">
        <v>493</v>
      </c>
      <c r="D94" s="192" t="s">
        <v>439</v>
      </c>
      <c r="E94" s="193">
        <v>5000000</v>
      </c>
      <c r="F94" s="491"/>
      <c r="G94" s="511"/>
      <c r="H94" s="70">
        <f>IF($F94="X",I94,IF(G94="X",I94,0))</f>
        <v>0</v>
      </c>
      <c r="I94" s="54">
        <f>'Tabella-Z2'!H101</f>
        <v>1.7999999999999999E-2</v>
      </c>
      <c r="J94" s="538"/>
      <c r="K94" s="70">
        <f t="shared" ref="K94" si="40">IF($F94="X",L94,IF(J94="X",L94,0))</f>
        <v>0</v>
      </c>
      <c r="L94" s="71">
        <f>'Tabella-Z2'!H101</f>
        <v>1.7999999999999999E-2</v>
      </c>
      <c r="M94" s="540"/>
      <c r="N94" s="49">
        <f t="shared" ref="N94" si="41">IF($F94="X",O94,IF(M94="X",O94,0))</f>
        <v>0</v>
      </c>
      <c r="O94" s="54">
        <f>'Tabella-Z2'!I101</f>
        <v>0.02</v>
      </c>
      <c r="P94" s="538"/>
      <c r="Q94" s="70">
        <f t="shared" ref="Q94" si="42">IF($F94="X",R94,IF(P94="X",R94,0))</f>
        <v>0</v>
      </c>
      <c r="R94" s="70">
        <f>'Tabella-Z2'!I101</f>
        <v>0.02</v>
      </c>
      <c r="S94" s="536"/>
      <c r="T94" s="70">
        <f t="shared" ref="T94" si="43">IF($F94="X",U94,IF(S94="X",U94,0))</f>
        <v>0</v>
      </c>
      <c r="U94" s="54">
        <f>'Tabella-Z2'!K101</f>
        <v>1.7999999999999999E-2</v>
      </c>
      <c r="V94" s="536"/>
      <c r="W94" s="70">
        <f t="shared" ref="W94" si="44">IF($F94="X",X94,IF(V94="X",X94,0))</f>
        <v>0</v>
      </c>
      <c r="X94" s="54">
        <f>'Tabella-Z2'!K101</f>
        <v>1.7999999999999999E-2</v>
      </c>
      <c r="Y94" s="536"/>
      <c r="Z94" s="70">
        <f t="shared" ref="Z94" si="45">IF($F94="X",AA94,IF(Y94="X",AA94,0))</f>
        <v>0</v>
      </c>
      <c r="AA94" s="50">
        <f>'Tabella-Z2'!K101</f>
        <v>1.7999999999999999E-2</v>
      </c>
    </row>
    <row r="95" spans="1:27" ht="18" hidden="1" customHeight="1" outlineLevel="1" x14ac:dyDescent="0.3">
      <c r="A95" s="166"/>
      <c r="B95" s="503"/>
      <c r="C95" s="468"/>
      <c r="D95" s="194" t="s">
        <v>440</v>
      </c>
      <c r="E95" s="195">
        <v>20000000</v>
      </c>
      <c r="F95" s="492"/>
      <c r="G95" s="512"/>
      <c r="H95" s="11">
        <f>IF(AND($F$94="X",$G$4&gt;E94),I95,IF(AND($G$94="X",$G$4&gt;E94),I95,0))</f>
        <v>0</v>
      </c>
      <c r="I95" s="85">
        <f>'Tabella-Z2'!H102</f>
        <v>8.0000000000000002E-3</v>
      </c>
      <c r="J95" s="531"/>
      <c r="K95" s="11">
        <f>IF(AND($F$94="X",$J$4&gt;E94),L95,IF(AND($G$94="X",$J$4&gt;E94),L95,0))</f>
        <v>0</v>
      </c>
      <c r="L95" s="12">
        <f>'Tabella-Z2'!H102</f>
        <v>8.0000000000000002E-3</v>
      </c>
      <c r="M95" s="534"/>
      <c r="N95" s="86">
        <f>IF(AND($F$94="X",$M$4&gt;E94),O95,IF(AND($M$94="X",$M$4&gt;E94),O95,0))</f>
        <v>0</v>
      </c>
      <c r="O95" s="85">
        <f>'Tabella-Z2'!I102</f>
        <v>0.01</v>
      </c>
      <c r="P95" s="531"/>
      <c r="Q95" s="11">
        <f>IF(AND($F$94="X",$M$4&gt;E94),R95,IF(AND($M$94="X",$M$4&gt;E94),R95,0))</f>
        <v>0</v>
      </c>
      <c r="R95" s="11">
        <f>'Tabella-Z2'!I102</f>
        <v>0.01</v>
      </c>
      <c r="S95" s="527"/>
      <c r="T95" s="11">
        <f>IF(AND($F$94="X",$S$4&gt;E94),U95,IF(AND($S$94="X",$S$4&gt;E94),U95,0))</f>
        <v>0</v>
      </c>
      <c r="U95" s="85">
        <f>'Tabella-Z2'!K102</f>
        <v>8.0000000000000002E-3</v>
      </c>
      <c r="V95" s="527"/>
      <c r="W95" s="11">
        <f>IF(AND($F$94="X",$V$4&gt;E94),X95,IF(AND($V$94="X",$V$4&gt;E94),X95,0))</f>
        <v>0</v>
      </c>
      <c r="X95" s="85">
        <f>'Tabella-Z2'!K102</f>
        <v>8.0000000000000002E-3</v>
      </c>
      <c r="Y95" s="527"/>
      <c r="Z95" s="11">
        <f>IF(AND($F$94="X",$V$4&gt;E94),AA95,IF(AND($V$94="X",$V$4&gt;E94),AA95,0))</f>
        <v>0</v>
      </c>
      <c r="AA95" s="72">
        <f>'Tabella-Z2'!K102</f>
        <v>8.0000000000000002E-3</v>
      </c>
    </row>
    <row r="96" spans="1:27" ht="18" hidden="1" customHeight="1" outlineLevel="1" x14ac:dyDescent="0.3">
      <c r="A96" s="166"/>
      <c r="B96" s="503"/>
      <c r="C96" s="468"/>
      <c r="D96" s="196" t="s">
        <v>441</v>
      </c>
      <c r="E96" s="197"/>
      <c r="F96" s="493"/>
      <c r="G96" s="513"/>
      <c r="H96" s="66">
        <f>IF(AND($F$94="X",$G$4&gt;E95),I96,IF(AND($G$94="X",$G$4&gt;E95),I96,0))</f>
        <v>0</v>
      </c>
      <c r="I96" s="64">
        <f>'Tabella-Z2'!H103</f>
        <v>4.0000000000000001E-3</v>
      </c>
      <c r="J96" s="539"/>
      <c r="K96" s="66">
        <f>IF(AND($F$94="X",$J$4&gt;E95),L96,IF(AND($G$94="X",$J$4&gt;E95),L96,0))</f>
        <v>0</v>
      </c>
      <c r="L96" s="67">
        <f>'Tabella-Z2'!H103</f>
        <v>4.0000000000000001E-3</v>
      </c>
      <c r="M96" s="541"/>
      <c r="N96" s="65">
        <f>IF(AND($F$94="X",$M$4&gt;E95),O96,IF(AND($M$94="X",$M$4&gt;E95),O96,0))</f>
        <v>0</v>
      </c>
      <c r="O96" s="64">
        <f>'Tabella-Z2'!I103</f>
        <v>5.0000000000000001E-3</v>
      </c>
      <c r="P96" s="539"/>
      <c r="Q96" s="66">
        <f>IF(AND($F$94="X",$M$4&gt;H95),R96,IF(AND($M$94="X",$M$4&gt;H95),R96,0))</f>
        <v>0</v>
      </c>
      <c r="R96" s="66">
        <f>'Tabella-Z2'!I103</f>
        <v>5.0000000000000001E-3</v>
      </c>
      <c r="S96" s="537"/>
      <c r="T96" s="66">
        <f>IF(AND($F$94="X",$S$4&gt;E95),U96,IF(AND($S$94="X",$S$4&gt;E95),U96,0))</f>
        <v>0</v>
      </c>
      <c r="U96" s="64">
        <f>'Tabella-Z2'!K103</f>
        <v>4.0000000000000001E-3</v>
      </c>
      <c r="V96" s="537"/>
      <c r="W96" s="66">
        <f>IF(AND($F$94="X",$V$4&gt;E95),X96,IF(AND($V$94="X",$V$4&gt;E95),X96,0))</f>
        <v>0</v>
      </c>
      <c r="X96" s="64">
        <f>'Tabella-Z2'!K103</f>
        <v>4.0000000000000001E-3</v>
      </c>
      <c r="Y96" s="537"/>
      <c r="Z96" s="66">
        <f>IF(AND($F$94="X",$V$4&gt;E95),AA96,IF(AND($V$94="X",$V$4&gt;E95),AA96,0))</f>
        <v>0</v>
      </c>
      <c r="AA96" s="68">
        <f>'Tabella-Z2'!K103</f>
        <v>4.0000000000000001E-3</v>
      </c>
    </row>
    <row r="97" spans="1:27" ht="18" hidden="1" customHeight="1" outlineLevel="1" x14ac:dyDescent="0.3">
      <c r="A97" s="166"/>
      <c r="B97" s="179" t="s">
        <v>539</v>
      </c>
      <c r="C97" s="462" t="s">
        <v>540</v>
      </c>
      <c r="D97" s="462"/>
      <c r="E97" s="462"/>
      <c r="F97" s="40"/>
      <c r="G97" s="256"/>
      <c r="H97" s="76">
        <f>IF($F97="X",I97,IF(G97="X",I97,0))</f>
        <v>0</v>
      </c>
      <c r="I97" s="74">
        <f>'Tabella-Z2'!H104</f>
        <v>0.01</v>
      </c>
      <c r="J97" s="251"/>
      <c r="K97" s="76">
        <f t="shared" ref="K97" si="46">IF($F97="X",L97,IF(J97="X",L97,0))</f>
        <v>0</v>
      </c>
      <c r="L97" s="77">
        <f>'Tabella-Z2'!H104</f>
        <v>0.01</v>
      </c>
      <c r="M97" s="254"/>
      <c r="N97" s="75">
        <f t="shared" si="33"/>
        <v>0</v>
      </c>
      <c r="O97" s="74">
        <f>'Tabella-Z2'!I104</f>
        <v>0.01</v>
      </c>
      <c r="P97" s="251"/>
      <c r="Q97" s="76">
        <f t="shared" ref="Q97:Q98" si="47">IF($F97="X",R97,IF(P97="X",R97,0))</f>
        <v>0</v>
      </c>
      <c r="R97" s="76">
        <f>'Tabella-Z2'!I104</f>
        <v>0.01</v>
      </c>
      <c r="S97" s="260"/>
      <c r="T97" s="76">
        <f t="shared" si="37"/>
        <v>0</v>
      </c>
      <c r="U97" s="74">
        <f>'Tabella-Z2'!K104</f>
        <v>0.01</v>
      </c>
      <c r="V97" s="260"/>
      <c r="W97" s="76">
        <f t="shared" si="38"/>
        <v>0</v>
      </c>
      <c r="X97" s="74">
        <f>'Tabella-Z2'!K104</f>
        <v>0.01</v>
      </c>
      <c r="Y97" s="260"/>
      <c r="Z97" s="76">
        <f t="shared" ref="Z97:Z98" si="48">IF($F97="X",AA97,IF(Y97="X",AA97,0))</f>
        <v>0</v>
      </c>
      <c r="AA97" s="89">
        <f>'Tabella-Z2'!K104</f>
        <v>0.01</v>
      </c>
    </row>
    <row r="98" spans="1:27" ht="18" hidden="1" customHeight="1" outlineLevel="1" x14ac:dyDescent="0.3">
      <c r="A98" s="166"/>
      <c r="B98" s="187" t="s">
        <v>541</v>
      </c>
      <c r="C98" s="508" t="s">
        <v>542</v>
      </c>
      <c r="D98" s="508"/>
      <c r="E98" s="508"/>
      <c r="F98" s="239"/>
      <c r="G98" s="257"/>
      <c r="H98" s="90">
        <f>IF($F98="X",I98,IF(G98="X",I98,0))</f>
        <v>0</v>
      </c>
      <c r="I98" s="91">
        <f>'Tabella-Z2'!H105</f>
        <v>0.13</v>
      </c>
      <c r="J98" s="258"/>
      <c r="K98" s="90">
        <f>IF($F98="X",L98,IF(J98="X",L98,0))</f>
        <v>0</v>
      </c>
      <c r="L98" s="92">
        <f>'Tabella-Z2'!H105</f>
        <v>0.13</v>
      </c>
      <c r="M98" s="259"/>
      <c r="N98" s="93">
        <f t="shared" si="33"/>
        <v>0</v>
      </c>
      <c r="O98" s="91">
        <f>'Tabella-Z2'!I105</f>
        <v>0.13</v>
      </c>
      <c r="P98" s="258"/>
      <c r="Q98" s="90">
        <f t="shared" si="47"/>
        <v>0</v>
      </c>
      <c r="R98" s="90">
        <f>'Tabella-Z2'!I105</f>
        <v>0.13</v>
      </c>
      <c r="S98" s="261"/>
      <c r="T98" s="90">
        <f t="shared" si="37"/>
        <v>0</v>
      </c>
      <c r="U98" s="91">
        <f>'Tabella-Z2'!K105</f>
        <v>0.13</v>
      </c>
      <c r="V98" s="261"/>
      <c r="W98" s="90">
        <f t="shared" si="38"/>
        <v>0</v>
      </c>
      <c r="X98" s="91">
        <f>'Tabella-Z2'!K105</f>
        <v>0.13</v>
      </c>
      <c r="Y98" s="261"/>
      <c r="Z98" s="90">
        <f t="shared" si="48"/>
        <v>0</v>
      </c>
      <c r="AA98" s="94">
        <f>'Tabella-Z2'!K105</f>
        <v>0.13</v>
      </c>
    </row>
    <row r="99" spans="1:27" ht="18" hidden="1" customHeight="1" outlineLevel="1" x14ac:dyDescent="0.3">
      <c r="A99" s="166"/>
      <c r="B99" s="509" t="s">
        <v>694</v>
      </c>
      <c r="C99" s="509"/>
      <c r="D99" s="509"/>
      <c r="E99" s="101" t="s">
        <v>2</v>
      </c>
      <c r="F99" s="101"/>
      <c r="G99" s="102"/>
      <c r="H99" s="102">
        <f>SUM(H63:H74,H84:H90,H97:H98)</f>
        <v>0</v>
      </c>
      <c r="I99" s="102">
        <f>H99</f>
        <v>0</v>
      </c>
      <c r="J99" s="102"/>
      <c r="K99" s="102">
        <f>SUM(K63:K74,K84:K90,K97:K98)</f>
        <v>0</v>
      </c>
      <c r="L99" s="102">
        <f>K99</f>
        <v>0</v>
      </c>
      <c r="M99" s="102"/>
      <c r="N99" s="102">
        <f>SUM(N63:N74,N81:N90,N97:N98)</f>
        <v>0</v>
      </c>
      <c r="O99" s="102">
        <f>N99</f>
        <v>0</v>
      </c>
      <c r="P99" s="102"/>
      <c r="Q99" s="102">
        <f>SUM(Q63:Q74,Q81:Q90,Q97:Q98)</f>
        <v>0</v>
      </c>
      <c r="R99" s="102">
        <f>Q99</f>
        <v>0</v>
      </c>
      <c r="S99" s="102"/>
      <c r="T99" s="102">
        <f>SUM(T63:T74,T84:T90,T97:T98)</f>
        <v>0</v>
      </c>
      <c r="U99" s="102">
        <f>T99</f>
        <v>0</v>
      </c>
      <c r="V99" s="102"/>
      <c r="W99" s="102">
        <f>SUM(W63:W74,W84:W90,W97:W98)</f>
        <v>0</v>
      </c>
      <c r="X99" s="102">
        <f>W99</f>
        <v>0</v>
      </c>
      <c r="Y99" s="102"/>
      <c r="Z99" s="102">
        <f>SUM(Z63:Z74,Z84:Z90,Z97:Z98)</f>
        <v>0</v>
      </c>
      <c r="AA99" s="102">
        <f>Z99</f>
        <v>0</v>
      </c>
    </row>
    <row r="100" spans="1:27" ht="14.4" hidden="1" outlineLevel="1" thickBot="1" x14ac:dyDescent="0.35">
      <c r="A100" s="166"/>
      <c r="B100" s="475" t="s">
        <v>7</v>
      </c>
      <c r="C100" s="475"/>
      <c r="D100" s="475"/>
      <c r="E100" s="112" t="s">
        <v>3</v>
      </c>
      <c r="F100" s="112"/>
      <c r="G100" s="469">
        <f>I99*G4*G5*G7+G5*G7*SUM(H205:H210,H212:H214,H216:H218)</f>
        <v>0</v>
      </c>
      <c r="H100" s="470"/>
      <c r="I100" s="470"/>
      <c r="J100" s="469">
        <f>L99*J4*J5*J7+J5*J7*SUM(K205:K210,K212:K214,K216:K218)</f>
        <v>0</v>
      </c>
      <c r="K100" s="470"/>
      <c r="L100" s="470"/>
      <c r="M100" s="469">
        <f>O99*M4*M5*M7+M5*M7*SUM(N205:N210,N212:N214,N216:N218)</f>
        <v>0</v>
      </c>
      <c r="N100" s="470"/>
      <c r="O100" s="470"/>
      <c r="P100" s="469">
        <f>R99*P4*P5*P7+P5*P7*SUM(Q205:Q210,Q212:Q214,Q216:Q218)</f>
        <v>0</v>
      </c>
      <c r="Q100" s="470"/>
      <c r="R100" s="470"/>
      <c r="S100" s="469">
        <f>U99*S4*S5*S7+S5*S7*SUM(T205:T210,T212:T214,T216:T218)</f>
        <v>0</v>
      </c>
      <c r="T100" s="470"/>
      <c r="U100" s="470"/>
      <c r="V100" s="469">
        <f>X99*V4*V5*V7+V5*V7*SUM(W205:W210,W212:W214,W216:W218)</f>
        <v>0</v>
      </c>
      <c r="W100" s="470"/>
      <c r="X100" s="470"/>
      <c r="Y100" s="469">
        <f>AA99*Y4*Y5*Y7+Y5*Y7*SUM(Z205:Z210,Z212:Z214,Z216:Z218)</f>
        <v>0</v>
      </c>
      <c r="Z100" s="470"/>
      <c r="AA100" s="470"/>
    </row>
    <row r="101" spans="1:27" ht="24.75" hidden="1" customHeight="1" outlineLevel="1" thickBot="1" x14ac:dyDescent="0.35">
      <c r="A101" s="177"/>
      <c r="B101" s="471" t="s">
        <v>605</v>
      </c>
      <c r="C101" s="472"/>
      <c r="D101" s="472"/>
      <c r="E101" s="472"/>
      <c r="F101" s="473"/>
      <c r="G101" s="477">
        <f>SUM(G100:AA100)</f>
        <v>0</v>
      </c>
      <c r="H101" s="478"/>
      <c r="I101" s="478"/>
      <c r="J101" s="478"/>
      <c r="K101" s="478"/>
      <c r="L101" s="478"/>
      <c r="M101" s="478"/>
      <c r="N101" s="478"/>
      <c r="O101" s="478"/>
      <c r="P101" s="478"/>
      <c r="Q101" s="478"/>
      <c r="R101" s="478"/>
      <c r="S101" s="478"/>
      <c r="T101" s="478"/>
      <c r="U101" s="478"/>
      <c r="V101" s="478"/>
      <c r="W101" s="478"/>
      <c r="X101" s="478"/>
      <c r="Y101" s="478"/>
      <c r="Z101" s="478"/>
      <c r="AA101" s="479"/>
    </row>
    <row r="102" spans="1:27" ht="20.25" hidden="1" customHeight="1" x14ac:dyDescent="0.3">
      <c r="A102" s="177"/>
      <c r="B102" s="14"/>
      <c r="C102" s="14"/>
      <c r="D102" s="15"/>
      <c r="E102" s="16"/>
      <c r="F102" s="16"/>
      <c r="G102" s="17"/>
      <c r="H102" s="17"/>
      <c r="I102" s="17"/>
      <c r="J102" s="17"/>
      <c r="K102" s="17"/>
      <c r="L102" s="17"/>
      <c r="M102" s="17"/>
      <c r="N102" s="17"/>
      <c r="O102" s="17"/>
      <c r="P102" s="17"/>
      <c r="Q102" s="17"/>
      <c r="R102" s="17"/>
      <c r="S102" s="17"/>
      <c r="T102" s="17"/>
      <c r="U102" s="17"/>
      <c r="V102" s="17"/>
      <c r="W102" s="17"/>
      <c r="X102" s="17"/>
      <c r="Y102" s="17"/>
      <c r="Z102" s="17"/>
      <c r="AA102" s="17"/>
    </row>
    <row r="103" spans="1:27" ht="18" hidden="1" customHeight="1" outlineLevel="1" x14ac:dyDescent="0.3">
      <c r="A103" s="168"/>
      <c r="B103" s="98" t="s">
        <v>688</v>
      </c>
      <c r="C103" s="544" t="s">
        <v>689</v>
      </c>
      <c r="D103" s="545"/>
      <c r="E103" s="545"/>
      <c r="F103" s="545"/>
      <c r="G103" s="545"/>
      <c r="H103" s="545"/>
      <c r="I103" s="545"/>
      <c r="J103" s="545"/>
      <c r="K103" s="545"/>
      <c r="L103" s="545"/>
      <c r="M103" s="545"/>
      <c r="N103" s="545"/>
      <c r="O103" s="545"/>
      <c r="P103" s="545"/>
      <c r="Q103" s="545"/>
      <c r="R103" s="545"/>
      <c r="S103" s="545"/>
      <c r="T103" s="545"/>
      <c r="U103" s="545"/>
      <c r="V103" s="545"/>
      <c r="W103" s="545"/>
      <c r="X103" s="545"/>
      <c r="Y103" s="545"/>
      <c r="Z103" s="545"/>
      <c r="AA103" s="545"/>
    </row>
    <row r="104" spans="1:27" ht="18" hidden="1" customHeight="1" outlineLevel="1" x14ac:dyDescent="0.3">
      <c r="A104" s="168"/>
      <c r="B104" s="198" t="s">
        <v>543</v>
      </c>
      <c r="C104" s="542" t="s">
        <v>544</v>
      </c>
      <c r="D104" s="543"/>
      <c r="E104" s="543"/>
      <c r="F104" s="171"/>
      <c r="G104" s="251"/>
      <c r="H104" s="76">
        <f t="shared" ref="H104:H114" si="49">IF($F104="X",I104,IF(G104="X",I104,0))</f>
        <v>0</v>
      </c>
      <c r="I104" s="77">
        <f>'Tabella-Z2'!H111</f>
        <v>7.0000000000000007E-2</v>
      </c>
      <c r="J104" s="251"/>
      <c r="K104" s="75">
        <f t="shared" ref="K104:K114" si="50">IF($F104="X",I104,IF(J104="X",I104,0))</f>
        <v>0</v>
      </c>
      <c r="L104" s="74">
        <f>'Tabella-Z2'!H111</f>
        <v>7.0000000000000007E-2</v>
      </c>
      <c r="M104" s="251"/>
      <c r="N104" s="76">
        <f t="shared" ref="N104:N114" si="51">IF($F104="X",O104,IF(M104="X",O104,0))</f>
        <v>0</v>
      </c>
      <c r="O104" s="77">
        <f>'Tabella-Z2'!I111</f>
        <v>0.12</v>
      </c>
      <c r="P104" s="254"/>
      <c r="Q104" s="75">
        <f t="shared" ref="Q104:Q114" si="52">IF($F104="X",O104,IF(P104="X",O104,0))</f>
        <v>0</v>
      </c>
      <c r="R104" s="74">
        <f>'Tabella-Z2'!I111</f>
        <v>0.12</v>
      </c>
      <c r="S104" s="251"/>
      <c r="T104" s="76">
        <f t="shared" ref="T104:T114" si="53">IF($F104="X",U104,IF(S104="X",U104,0))</f>
        <v>0</v>
      </c>
      <c r="U104" s="77">
        <f>IF(S6="",0,IF(VLOOKUP($S$6,'Tabella-Z1'!K33:M45,3)="A",'Tabella-Z2'!K111,'Tabella-Z2'!L111))</f>
        <v>0.15</v>
      </c>
      <c r="V104" s="254"/>
      <c r="W104" s="75">
        <f t="shared" ref="W104:W114" si="54">IF($F104="X",X104,IF(V104="X",X104,0))</f>
        <v>0</v>
      </c>
      <c r="X104" s="74">
        <f>IF(V6="",0,IF(VLOOKUP($V$6,'Tabella-Z1'!K33:M45,3)="A",'Tabella-Z2'!K111,'Tabella-Z2'!L111))</f>
        <v>0.15</v>
      </c>
      <c r="Y104" s="251"/>
      <c r="Z104" s="76">
        <f t="shared" ref="Z104:Z114" si="55">IF($F104="X",AA104,IF(Y104="X",AA104,0))</f>
        <v>0</v>
      </c>
      <c r="AA104" s="78">
        <f>IF(Y6="",0,IF(VLOOKUP($V$6,'Tabella-Z1'!K33:M45,3)="A",'Tabella-Z2'!K111,'Tabella-Z2'!L111))</f>
        <v>0.15</v>
      </c>
    </row>
    <row r="105" spans="1:27" ht="18" hidden="1" customHeight="1" outlineLevel="1" x14ac:dyDescent="0.3">
      <c r="A105" s="168"/>
      <c r="B105" s="198" t="s">
        <v>545</v>
      </c>
      <c r="C105" s="542" t="s">
        <v>546</v>
      </c>
      <c r="D105" s="543"/>
      <c r="E105" s="543"/>
      <c r="F105" s="171"/>
      <c r="G105" s="251"/>
      <c r="H105" s="76">
        <f t="shared" si="49"/>
        <v>0</v>
      </c>
      <c r="I105" s="77">
        <f>'Tabella-Z2'!H112</f>
        <v>0.13</v>
      </c>
      <c r="J105" s="251"/>
      <c r="K105" s="75">
        <f t="shared" si="50"/>
        <v>0</v>
      </c>
      <c r="L105" s="74">
        <f>'Tabella-Z2'!H112</f>
        <v>0.13</v>
      </c>
      <c r="M105" s="251"/>
      <c r="N105" s="76">
        <f t="shared" si="51"/>
        <v>0</v>
      </c>
      <c r="O105" s="77">
        <f>'Tabella-Z2'!I112</f>
        <v>0.13</v>
      </c>
      <c r="P105" s="254"/>
      <c r="Q105" s="75">
        <f t="shared" si="52"/>
        <v>0</v>
      </c>
      <c r="R105" s="74">
        <f>'Tabella-Z2'!I112</f>
        <v>0.13</v>
      </c>
      <c r="S105" s="251"/>
      <c r="T105" s="76">
        <f t="shared" si="53"/>
        <v>0</v>
      </c>
      <c r="U105" s="77">
        <f>'Tabella-Z2'!K112</f>
        <v>0.05</v>
      </c>
      <c r="V105" s="254"/>
      <c r="W105" s="75">
        <f t="shared" si="54"/>
        <v>0</v>
      </c>
      <c r="X105" s="74">
        <f>'Tabella-Z2'!K112</f>
        <v>0.05</v>
      </c>
      <c r="Y105" s="251"/>
      <c r="Z105" s="76">
        <f t="shared" si="55"/>
        <v>0</v>
      </c>
      <c r="AA105" s="78">
        <f>'Tabella-Z2'!K112</f>
        <v>0.05</v>
      </c>
    </row>
    <row r="106" spans="1:27" ht="24.9" hidden="1" customHeight="1" outlineLevel="1" x14ac:dyDescent="0.3">
      <c r="A106" s="168"/>
      <c r="B106" s="198" t="s">
        <v>547</v>
      </c>
      <c r="C106" s="542" t="s">
        <v>548</v>
      </c>
      <c r="D106" s="543"/>
      <c r="E106" s="543"/>
      <c r="F106" s="171"/>
      <c r="G106" s="251"/>
      <c r="H106" s="76">
        <f t="shared" si="49"/>
        <v>0</v>
      </c>
      <c r="I106" s="77">
        <f>'Tabella-Z2'!H113</f>
        <v>0.04</v>
      </c>
      <c r="J106" s="251"/>
      <c r="K106" s="75">
        <f t="shared" si="50"/>
        <v>0</v>
      </c>
      <c r="L106" s="74">
        <f>'Tabella-Z2'!H113</f>
        <v>0.04</v>
      </c>
      <c r="M106" s="251"/>
      <c r="N106" s="76">
        <f t="shared" si="51"/>
        <v>0</v>
      </c>
      <c r="O106" s="77">
        <f>'Tabella-Z2'!I113</f>
        <v>0.03</v>
      </c>
      <c r="P106" s="254"/>
      <c r="Q106" s="75">
        <f t="shared" si="52"/>
        <v>0</v>
      </c>
      <c r="R106" s="74">
        <f>'Tabella-Z2'!I113</f>
        <v>0.03</v>
      </c>
      <c r="S106" s="251"/>
      <c r="T106" s="76">
        <f t="shared" si="53"/>
        <v>0</v>
      </c>
      <c r="U106" s="77">
        <f>'Tabella-Z2'!K113</f>
        <v>0.05</v>
      </c>
      <c r="V106" s="254"/>
      <c r="W106" s="75">
        <f t="shared" si="54"/>
        <v>0</v>
      </c>
      <c r="X106" s="74">
        <f>'Tabella-Z2'!K113</f>
        <v>0.05</v>
      </c>
      <c r="Y106" s="251"/>
      <c r="Z106" s="76">
        <f t="shared" si="55"/>
        <v>0</v>
      </c>
      <c r="AA106" s="78">
        <f>'Tabella-Z2'!K113</f>
        <v>0.05</v>
      </c>
    </row>
    <row r="107" spans="1:27" ht="18" hidden="1" customHeight="1" outlineLevel="1" x14ac:dyDescent="0.3">
      <c r="A107" s="168"/>
      <c r="B107" s="198" t="s">
        <v>549</v>
      </c>
      <c r="C107" s="542" t="s">
        <v>550</v>
      </c>
      <c r="D107" s="543"/>
      <c r="E107" s="543"/>
      <c r="F107" s="171"/>
      <c r="G107" s="251"/>
      <c r="H107" s="76">
        <f t="shared" si="49"/>
        <v>0</v>
      </c>
      <c r="I107" s="77">
        <f>'Tabella-Z2'!H114</f>
        <v>0.02</v>
      </c>
      <c r="J107" s="251"/>
      <c r="K107" s="75">
        <f t="shared" si="50"/>
        <v>0</v>
      </c>
      <c r="L107" s="74">
        <f>'Tabella-Z2'!H114</f>
        <v>0.02</v>
      </c>
      <c r="M107" s="251"/>
      <c r="N107" s="76">
        <f t="shared" si="51"/>
        <v>0</v>
      </c>
      <c r="O107" s="77">
        <f>'Tabella-Z2'!I114</f>
        <v>0.01</v>
      </c>
      <c r="P107" s="254"/>
      <c r="Q107" s="75">
        <f t="shared" si="52"/>
        <v>0</v>
      </c>
      <c r="R107" s="74">
        <f>'Tabella-Z2'!I114</f>
        <v>0.01</v>
      </c>
      <c r="S107" s="251"/>
      <c r="T107" s="76">
        <f t="shared" si="53"/>
        <v>0</v>
      </c>
      <c r="U107" s="77">
        <f>'Tabella-Z2'!K114</f>
        <v>0.02</v>
      </c>
      <c r="V107" s="254"/>
      <c r="W107" s="75">
        <f t="shared" si="54"/>
        <v>0</v>
      </c>
      <c r="X107" s="74">
        <f>'Tabella-Z2'!K114</f>
        <v>0.02</v>
      </c>
      <c r="Y107" s="251"/>
      <c r="Z107" s="76">
        <f t="shared" si="55"/>
        <v>0</v>
      </c>
      <c r="AA107" s="78">
        <f>'Tabella-Z2'!K114</f>
        <v>0.02</v>
      </c>
    </row>
    <row r="108" spans="1:27" ht="18" hidden="1" customHeight="1" outlineLevel="1" x14ac:dyDescent="0.3">
      <c r="A108" s="168"/>
      <c r="B108" s="198" t="s">
        <v>551</v>
      </c>
      <c r="C108" s="542" t="s">
        <v>552</v>
      </c>
      <c r="D108" s="543"/>
      <c r="E108" s="543"/>
      <c r="F108" s="171"/>
      <c r="G108" s="251"/>
      <c r="H108" s="76">
        <f t="shared" si="49"/>
        <v>0</v>
      </c>
      <c r="I108" s="77">
        <f>'Tabella-Z2'!H115</f>
        <v>0.02</v>
      </c>
      <c r="J108" s="251"/>
      <c r="K108" s="75">
        <f t="shared" si="50"/>
        <v>0</v>
      </c>
      <c r="L108" s="74">
        <f>'Tabella-Z2'!H115</f>
        <v>0.02</v>
      </c>
      <c r="M108" s="251"/>
      <c r="N108" s="76">
        <f t="shared" si="51"/>
        <v>0</v>
      </c>
      <c r="O108" s="77">
        <f>'Tabella-Z2'!I115</f>
        <v>2.5000000000000001E-2</v>
      </c>
      <c r="P108" s="254"/>
      <c r="Q108" s="75">
        <f t="shared" si="52"/>
        <v>0</v>
      </c>
      <c r="R108" s="74">
        <f>'Tabella-Z2'!I115</f>
        <v>2.5000000000000001E-2</v>
      </c>
      <c r="S108" s="251"/>
      <c r="T108" s="76">
        <f t="shared" si="53"/>
        <v>0</v>
      </c>
      <c r="U108" s="77">
        <f>'Tabella-Z2'!K115</f>
        <v>0.03</v>
      </c>
      <c r="V108" s="254"/>
      <c r="W108" s="75">
        <f t="shared" si="54"/>
        <v>0</v>
      </c>
      <c r="X108" s="74">
        <f>'Tabella-Z2'!K115</f>
        <v>0.03</v>
      </c>
      <c r="Y108" s="251"/>
      <c r="Z108" s="76">
        <f t="shared" si="55"/>
        <v>0</v>
      </c>
      <c r="AA108" s="78">
        <f>'Tabella-Z2'!K115</f>
        <v>0.03</v>
      </c>
    </row>
    <row r="109" spans="1:27" ht="18" hidden="1" customHeight="1" outlineLevel="1" x14ac:dyDescent="0.3">
      <c r="A109" s="168"/>
      <c r="B109" s="198" t="s">
        <v>553</v>
      </c>
      <c r="C109" s="542" t="s">
        <v>482</v>
      </c>
      <c r="D109" s="543"/>
      <c r="E109" s="543"/>
      <c r="F109" s="171"/>
      <c r="G109" s="251"/>
      <c r="H109" s="76">
        <f t="shared" si="49"/>
        <v>0</v>
      </c>
      <c r="I109" s="77">
        <f>'Tabella-Z2'!H116</f>
        <v>0.03</v>
      </c>
      <c r="J109" s="251"/>
      <c r="K109" s="75">
        <f t="shared" si="50"/>
        <v>0</v>
      </c>
      <c r="L109" s="74">
        <f>'Tabella-Z2'!H116</f>
        <v>0.03</v>
      </c>
      <c r="M109" s="251"/>
      <c r="N109" s="76">
        <f t="shared" si="51"/>
        <v>0</v>
      </c>
      <c r="O109" s="77">
        <f>'Tabella-Z2'!I116</f>
        <v>0.03</v>
      </c>
      <c r="P109" s="254"/>
      <c r="Q109" s="75">
        <f t="shared" si="52"/>
        <v>0</v>
      </c>
      <c r="R109" s="74">
        <f>'Tabella-Z2'!I116</f>
        <v>0.03</v>
      </c>
      <c r="S109" s="251"/>
      <c r="T109" s="76">
        <f t="shared" si="53"/>
        <v>0</v>
      </c>
      <c r="U109" s="77">
        <f>'Tabella-Z2'!K116</f>
        <v>0.03</v>
      </c>
      <c r="V109" s="254"/>
      <c r="W109" s="75">
        <f t="shared" si="54"/>
        <v>0</v>
      </c>
      <c r="X109" s="74">
        <f>'Tabella-Z2'!K116</f>
        <v>0.03</v>
      </c>
      <c r="Y109" s="251"/>
      <c r="Z109" s="76">
        <f t="shared" si="55"/>
        <v>0</v>
      </c>
      <c r="AA109" s="78">
        <f>'Tabella-Z2'!K116</f>
        <v>0.03</v>
      </c>
    </row>
    <row r="110" spans="1:27" ht="18" hidden="1" customHeight="1" outlineLevel="1" x14ac:dyDescent="0.3">
      <c r="A110" s="168"/>
      <c r="B110" s="198" t="s">
        <v>554</v>
      </c>
      <c r="C110" s="542" t="s">
        <v>555</v>
      </c>
      <c r="D110" s="543"/>
      <c r="E110" s="543"/>
      <c r="F110" s="171"/>
      <c r="G110" s="251"/>
      <c r="H110" s="76">
        <f t="shared" si="49"/>
        <v>0</v>
      </c>
      <c r="I110" s="77">
        <f>'Tabella-Z2'!H117</f>
        <v>0.1</v>
      </c>
      <c r="J110" s="251"/>
      <c r="K110" s="75">
        <f t="shared" si="50"/>
        <v>0</v>
      </c>
      <c r="L110" s="74">
        <f>'Tabella-Z2'!H117</f>
        <v>0.1</v>
      </c>
      <c r="M110" s="251"/>
      <c r="N110" s="76">
        <f t="shared" si="51"/>
        <v>0</v>
      </c>
      <c r="O110" s="77">
        <f>'Tabella-Z2'!I117</f>
        <v>0.1</v>
      </c>
      <c r="P110" s="254"/>
      <c r="Q110" s="75">
        <f t="shared" si="52"/>
        <v>0</v>
      </c>
      <c r="R110" s="74">
        <f>'Tabella-Z2'!I117</f>
        <v>0.1</v>
      </c>
      <c r="S110" s="251"/>
      <c r="T110" s="76">
        <f t="shared" si="53"/>
        <v>0</v>
      </c>
      <c r="U110" s="77">
        <f>'Tabella-Z2'!K117</f>
        <v>0.1</v>
      </c>
      <c r="V110" s="254"/>
      <c r="W110" s="75">
        <f t="shared" si="54"/>
        <v>0</v>
      </c>
      <c r="X110" s="74">
        <f>'Tabella-Z2'!K117</f>
        <v>0.1</v>
      </c>
      <c r="Y110" s="251"/>
      <c r="Z110" s="76">
        <f t="shared" si="55"/>
        <v>0</v>
      </c>
      <c r="AA110" s="78">
        <f>'Tabella-Z2'!K117</f>
        <v>0.1</v>
      </c>
    </row>
    <row r="111" spans="1:27" ht="18" hidden="1" customHeight="1" outlineLevel="1" x14ac:dyDescent="0.3">
      <c r="A111" s="168"/>
      <c r="B111" s="198" t="s">
        <v>556</v>
      </c>
      <c r="C111" s="542" t="s">
        <v>557</v>
      </c>
      <c r="D111" s="543"/>
      <c r="E111" s="543"/>
      <c r="F111" s="171"/>
      <c r="G111" s="251"/>
      <c r="H111" s="76">
        <f t="shared" si="49"/>
        <v>0</v>
      </c>
      <c r="I111" s="77">
        <f>'Tabella-Z2'!H118</f>
        <v>0.01</v>
      </c>
      <c r="J111" s="251"/>
      <c r="K111" s="75">
        <f t="shared" si="50"/>
        <v>0</v>
      </c>
      <c r="L111" s="74">
        <f>'Tabella-Z2'!H118</f>
        <v>0.01</v>
      </c>
      <c r="M111" s="251"/>
      <c r="N111" s="76">
        <f t="shared" si="51"/>
        <v>0</v>
      </c>
      <c r="O111" s="77">
        <f>'Tabella-Z2'!I118</f>
        <v>0.01</v>
      </c>
      <c r="P111" s="254"/>
      <c r="Q111" s="75">
        <f t="shared" si="52"/>
        <v>0</v>
      </c>
      <c r="R111" s="74">
        <f>'Tabella-Z2'!I118</f>
        <v>0.01</v>
      </c>
      <c r="S111" s="251"/>
      <c r="T111" s="76">
        <f t="shared" si="53"/>
        <v>0</v>
      </c>
      <c r="U111" s="77">
        <f>'Tabella-Z2'!K118</f>
        <v>0.01</v>
      </c>
      <c r="V111" s="254"/>
      <c r="W111" s="75">
        <f t="shared" si="54"/>
        <v>0</v>
      </c>
      <c r="X111" s="74">
        <f>'Tabella-Z2'!K118</f>
        <v>0.01</v>
      </c>
      <c r="Y111" s="251"/>
      <c r="Z111" s="76">
        <f t="shared" si="55"/>
        <v>0</v>
      </c>
      <c r="AA111" s="78">
        <f>'Tabella-Z2'!K118</f>
        <v>0.01</v>
      </c>
    </row>
    <row r="112" spans="1:27" ht="18" hidden="1" customHeight="1" outlineLevel="1" x14ac:dyDescent="0.3">
      <c r="A112" s="168"/>
      <c r="B112" s="198" t="s">
        <v>558</v>
      </c>
      <c r="C112" s="542" t="s">
        <v>559</v>
      </c>
      <c r="D112" s="543"/>
      <c r="E112" s="543"/>
      <c r="F112" s="171"/>
      <c r="G112" s="251"/>
      <c r="H112" s="76">
        <f t="shared" si="49"/>
        <v>0</v>
      </c>
      <c r="I112" s="77">
        <f>'Tabella-Z2'!H119</f>
        <v>0.13</v>
      </c>
      <c r="J112" s="251"/>
      <c r="K112" s="75">
        <f t="shared" si="50"/>
        <v>0</v>
      </c>
      <c r="L112" s="74">
        <f>'Tabella-Z2'!H119</f>
        <v>0.13</v>
      </c>
      <c r="M112" s="251"/>
      <c r="N112" s="76">
        <f t="shared" si="51"/>
        <v>0</v>
      </c>
      <c r="O112" s="77">
        <f>'Tabella-Z2'!I119</f>
        <v>0.13</v>
      </c>
      <c r="P112" s="254"/>
      <c r="Q112" s="75">
        <f t="shared" si="52"/>
        <v>0</v>
      </c>
      <c r="R112" s="74">
        <f>'Tabella-Z2'!I119</f>
        <v>0.13</v>
      </c>
      <c r="S112" s="251"/>
      <c r="T112" s="76">
        <f t="shared" si="53"/>
        <v>0</v>
      </c>
      <c r="U112" s="77">
        <f>'Tabella-Z2'!K119</f>
        <v>0.13</v>
      </c>
      <c r="V112" s="254"/>
      <c r="W112" s="75">
        <f t="shared" si="54"/>
        <v>0</v>
      </c>
      <c r="X112" s="74">
        <f>'Tabella-Z2'!K119</f>
        <v>0.13</v>
      </c>
      <c r="Y112" s="251"/>
      <c r="Z112" s="76">
        <f t="shared" si="55"/>
        <v>0</v>
      </c>
      <c r="AA112" s="78">
        <f>'Tabella-Z2'!K119</f>
        <v>0.13</v>
      </c>
    </row>
    <row r="113" spans="1:27" ht="18" hidden="1" customHeight="1" outlineLevel="1" x14ac:dyDescent="0.3">
      <c r="A113" s="168"/>
      <c r="B113" s="198" t="s">
        <v>560</v>
      </c>
      <c r="C113" s="542" t="s">
        <v>561</v>
      </c>
      <c r="D113" s="543"/>
      <c r="E113" s="543"/>
      <c r="F113" s="171"/>
      <c r="G113" s="251"/>
      <c r="H113" s="76">
        <f t="shared" si="49"/>
        <v>0</v>
      </c>
      <c r="I113" s="77">
        <f>'Tabella-Z2'!H120</f>
        <v>0.04</v>
      </c>
      <c r="J113" s="251"/>
      <c r="K113" s="75">
        <f t="shared" si="50"/>
        <v>0</v>
      </c>
      <c r="L113" s="74">
        <f>'Tabella-Z2'!H120</f>
        <v>0.04</v>
      </c>
      <c r="M113" s="251"/>
      <c r="N113" s="76">
        <f t="shared" si="51"/>
        <v>0</v>
      </c>
      <c r="O113" s="77">
        <f>'Tabella-Z2'!I120</f>
        <v>0.04</v>
      </c>
      <c r="P113" s="254"/>
      <c r="Q113" s="75">
        <f t="shared" si="52"/>
        <v>0</v>
      </c>
      <c r="R113" s="74">
        <f>'Tabella-Z2'!I120</f>
        <v>0.04</v>
      </c>
      <c r="S113" s="251"/>
      <c r="T113" s="76">
        <f t="shared" si="53"/>
        <v>0</v>
      </c>
      <c r="U113" s="77">
        <f>'Tabella-Z2'!K120</f>
        <v>0.04</v>
      </c>
      <c r="V113" s="254"/>
      <c r="W113" s="75">
        <f t="shared" si="54"/>
        <v>0</v>
      </c>
      <c r="X113" s="74">
        <f>'Tabella-Z2'!K120</f>
        <v>0.04</v>
      </c>
      <c r="Y113" s="251"/>
      <c r="Z113" s="76">
        <f t="shared" si="55"/>
        <v>0</v>
      </c>
      <c r="AA113" s="78">
        <f>'Tabella-Z2'!K120</f>
        <v>0.04</v>
      </c>
    </row>
    <row r="114" spans="1:27" ht="18" hidden="1" customHeight="1" outlineLevel="1" x14ac:dyDescent="0.3">
      <c r="A114" s="168"/>
      <c r="B114" s="199" t="s">
        <v>562</v>
      </c>
      <c r="C114" s="546" t="s">
        <v>563</v>
      </c>
      <c r="D114" s="547"/>
      <c r="E114" s="547"/>
      <c r="F114" s="171"/>
      <c r="G114" s="258"/>
      <c r="H114" s="90">
        <f t="shared" si="49"/>
        <v>0</v>
      </c>
      <c r="I114" s="92">
        <f>'Tabella-Z2'!H121</f>
        <v>0.01</v>
      </c>
      <c r="J114" s="258"/>
      <c r="K114" s="75">
        <f t="shared" si="50"/>
        <v>0</v>
      </c>
      <c r="L114" s="74">
        <f>'Tabella-Z2'!H121</f>
        <v>0.01</v>
      </c>
      <c r="M114" s="258"/>
      <c r="N114" s="90">
        <f t="shared" si="51"/>
        <v>0</v>
      </c>
      <c r="O114" s="92">
        <f>'Tabella-Z2'!I121</f>
        <v>0.01</v>
      </c>
      <c r="P114" s="259"/>
      <c r="Q114" s="75">
        <f t="shared" si="52"/>
        <v>0</v>
      </c>
      <c r="R114" s="74">
        <f>'Tabella-Z2'!I121</f>
        <v>0.01</v>
      </c>
      <c r="S114" s="258"/>
      <c r="T114" s="90">
        <f t="shared" si="53"/>
        <v>0</v>
      </c>
      <c r="U114" s="92">
        <f>'Tabella-Z2'!K121</f>
        <v>0.01</v>
      </c>
      <c r="V114" s="259"/>
      <c r="W114" s="75">
        <f t="shared" si="54"/>
        <v>0</v>
      </c>
      <c r="X114" s="74">
        <f>'Tabella-Z2'!K121</f>
        <v>0.01</v>
      </c>
      <c r="Y114" s="258"/>
      <c r="Z114" s="90">
        <f t="shared" si="55"/>
        <v>0</v>
      </c>
      <c r="AA114" s="97">
        <f>'Tabella-Z2'!K121</f>
        <v>0.01</v>
      </c>
    </row>
    <row r="115" spans="1:27" ht="18" hidden="1" customHeight="1" outlineLevel="1" x14ac:dyDescent="0.3">
      <c r="A115" s="168"/>
      <c r="B115" s="509" t="s">
        <v>694</v>
      </c>
      <c r="C115" s="509"/>
      <c r="D115" s="509"/>
      <c r="E115" s="101" t="s">
        <v>2</v>
      </c>
      <c r="F115" s="101"/>
      <c r="G115" s="102"/>
      <c r="H115" s="102">
        <f>SUM(H104:H114)</f>
        <v>0</v>
      </c>
      <c r="I115" s="102">
        <f>H115</f>
        <v>0</v>
      </c>
      <c r="J115" s="102"/>
      <c r="K115" s="102">
        <f>SUM(K104:K114)</f>
        <v>0</v>
      </c>
      <c r="L115" s="102">
        <f>K115</f>
        <v>0</v>
      </c>
      <c r="M115" s="102"/>
      <c r="N115" s="102">
        <f>SUM(N104:N114)</f>
        <v>0</v>
      </c>
      <c r="O115" s="102">
        <f>N115</f>
        <v>0</v>
      </c>
      <c r="P115" s="102"/>
      <c r="Q115" s="102">
        <f>SUM(Q104:Q114)</f>
        <v>0</v>
      </c>
      <c r="R115" s="102">
        <f>Q115</f>
        <v>0</v>
      </c>
      <c r="S115" s="102"/>
      <c r="T115" s="102">
        <f>SUM(T104:T114)</f>
        <v>0</v>
      </c>
      <c r="U115" s="102">
        <f>T115</f>
        <v>0</v>
      </c>
      <c r="V115" s="102"/>
      <c r="W115" s="102">
        <f>SUM(W104:W114)</f>
        <v>0</v>
      </c>
      <c r="X115" s="102">
        <f>W115</f>
        <v>0</v>
      </c>
      <c r="Y115" s="102"/>
      <c r="Z115" s="102">
        <f>SUM(Z104:Z114)</f>
        <v>0</v>
      </c>
      <c r="AA115" s="102">
        <f>Z115</f>
        <v>0</v>
      </c>
    </row>
    <row r="116" spans="1:27" ht="12.75" hidden="1" customHeight="1" outlineLevel="1" thickBot="1" x14ac:dyDescent="0.35">
      <c r="A116" s="168"/>
      <c r="B116" s="475" t="s">
        <v>7</v>
      </c>
      <c r="C116" s="475"/>
      <c r="D116" s="475"/>
      <c r="E116" s="112" t="s">
        <v>3</v>
      </c>
      <c r="F116" s="112"/>
      <c r="G116" s="469">
        <f>I115*G4*G5*G7</f>
        <v>0</v>
      </c>
      <c r="H116" s="470"/>
      <c r="I116" s="470"/>
      <c r="J116" s="469">
        <f>L115*J4*J5*J7</f>
        <v>0</v>
      </c>
      <c r="K116" s="470"/>
      <c r="L116" s="470"/>
      <c r="M116" s="469">
        <f>O115*M4*M5*M7</f>
        <v>0</v>
      </c>
      <c r="N116" s="470"/>
      <c r="O116" s="470"/>
      <c r="P116" s="469">
        <f>R115*P4*P5*P7</f>
        <v>0</v>
      </c>
      <c r="Q116" s="470"/>
      <c r="R116" s="470"/>
      <c r="S116" s="469">
        <f>U115*S4*S5*S7</f>
        <v>0</v>
      </c>
      <c r="T116" s="470"/>
      <c r="U116" s="470"/>
      <c r="V116" s="469">
        <f>X115*V4*V5*V7</f>
        <v>0</v>
      </c>
      <c r="W116" s="470"/>
      <c r="X116" s="470"/>
      <c r="Y116" s="469">
        <f>AA115*Y4*Y5*Y7</f>
        <v>0</v>
      </c>
      <c r="Z116" s="470"/>
      <c r="AA116" s="470"/>
    </row>
    <row r="117" spans="1:27" ht="25.5" hidden="1" customHeight="1" outlineLevel="1" thickBot="1" x14ac:dyDescent="0.35">
      <c r="A117" s="177"/>
      <c r="B117" s="471" t="s">
        <v>605</v>
      </c>
      <c r="C117" s="472"/>
      <c r="D117" s="472"/>
      <c r="E117" s="472"/>
      <c r="F117" s="473"/>
      <c r="G117" s="477">
        <f>SUM(G116:AA116)</f>
        <v>0</v>
      </c>
      <c r="H117" s="478"/>
      <c r="I117" s="478"/>
      <c r="J117" s="478"/>
      <c r="K117" s="478"/>
      <c r="L117" s="478"/>
      <c r="M117" s="478"/>
      <c r="N117" s="478"/>
      <c r="O117" s="478"/>
      <c r="P117" s="478"/>
      <c r="Q117" s="478"/>
      <c r="R117" s="478"/>
      <c r="S117" s="478"/>
      <c r="T117" s="478"/>
      <c r="U117" s="478"/>
      <c r="V117" s="478"/>
      <c r="W117" s="478"/>
      <c r="X117" s="478"/>
      <c r="Y117" s="478"/>
      <c r="Z117" s="478"/>
      <c r="AA117" s="479"/>
    </row>
    <row r="118" spans="1:27" ht="20.25" hidden="1" customHeight="1" x14ac:dyDescent="0.3">
      <c r="A118" s="177"/>
      <c r="B118" s="14"/>
      <c r="C118" s="14"/>
      <c r="D118" s="15"/>
      <c r="E118" s="16"/>
      <c r="F118" s="16"/>
      <c r="G118" s="17"/>
      <c r="H118" s="17"/>
      <c r="I118" s="17"/>
      <c r="J118" s="17"/>
      <c r="K118" s="17"/>
      <c r="L118" s="17"/>
      <c r="M118" s="17"/>
      <c r="N118" s="17"/>
      <c r="O118" s="17"/>
      <c r="P118" s="17"/>
      <c r="Q118" s="17"/>
      <c r="R118" s="17"/>
      <c r="S118" s="17"/>
      <c r="T118" s="17"/>
      <c r="U118" s="17"/>
      <c r="V118" s="17"/>
      <c r="W118" s="17"/>
      <c r="X118" s="17"/>
      <c r="Y118" s="17"/>
      <c r="Z118" s="17"/>
      <c r="AA118" s="17"/>
    </row>
    <row r="119" spans="1:27" ht="18" hidden="1" customHeight="1" outlineLevel="1" x14ac:dyDescent="0.3">
      <c r="A119" s="168"/>
      <c r="B119" s="98" t="s">
        <v>691</v>
      </c>
      <c r="C119" s="550" t="s">
        <v>690</v>
      </c>
      <c r="D119" s="551"/>
      <c r="E119" s="551"/>
      <c r="F119" s="551"/>
      <c r="G119" s="551"/>
      <c r="H119" s="551"/>
      <c r="I119" s="551"/>
      <c r="J119" s="551"/>
      <c r="K119" s="551"/>
      <c r="L119" s="551"/>
      <c r="M119" s="551"/>
      <c r="N119" s="551"/>
      <c r="O119" s="551"/>
      <c r="P119" s="551"/>
      <c r="Q119" s="551"/>
      <c r="R119" s="551"/>
      <c r="S119" s="551"/>
      <c r="T119" s="551"/>
      <c r="U119" s="551"/>
      <c r="V119" s="551"/>
      <c r="W119" s="551"/>
      <c r="X119" s="551"/>
      <c r="Y119" s="551"/>
      <c r="Z119" s="551"/>
      <c r="AA119" s="552"/>
    </row>
    <row r="120" spans="1:27" ht="18" hidden="1" customHeight="1" outlineLevel="1" x14ac:dyDescent="0.3">
      <c r="B120" s="240" t="s">
        <v>564</v>
      </c>
      <c r="C120" s="548" t="s">
        <v>565</v>
      </c>
      <c r="D120" s="549"/>
      <c r="E120" s="549"/>
      <c r="F120" s="171"/>
      <c r="G120" s="251"/>
      <c r="H120" s="76">
        <f t="shared" ref="H120:H125" si="56">IF($F120="X",I120,IF(G120="X",I120,0))</f>
        <v>0</v>
      </c>
      <c r="I120" s="77">
        <f>'Tabella-Z2'!H126</f>
        <v>0.32</v>
      </c>
      <c r="J120" s="254"/>
      <c r="K120" s="76">
        <f t="shared" ref="K120:K124" si="57">IF($F120="X",L120,IF(J120="X",L120,0))</f>
        <v>0</v>
      </c>
      <c r="L120" s="77">
        <f>'Tabella-Z2'!H126</f>
        <v>0.32</v>
      </c>
      <c r="M120" s="254"/>
      <c r="N120" s="76">
        <f t="shared" ref="N120:N140" si="58">IF($F120="X",O120,IF(M120="X",O120,0))</f>
        <v>0</v>
      </c>
      <c r="O120" s="77">
        <f>'Tabella-Z2'!I126</f>
        <v>0.38</v>
      </c>
      <c r="P120" s="254"/>
      <c r="Q120" s="76">
        <f t="shared" ref="Q120:Q124" si="59">IF($F120="X",R120,IF(P120="X",R120,0))</f>
        <v>0</v>
      </c>
      <c r="R120" s="77">
        <f>'Tabella-Z2'!I126</f>
        <v>0.38</v>
      </c>
      <c r="S120" s="254"/>
      <c r="T120" s="76">
        <f t="shared" ref="T120:T140" si="60">IF($F120="X",U120,IF(S120="X",U120,0))</f>
        <v>0</v>
      </c>
      <c r="U120" s="77">
        <f>IF(S6="",0,IF(VLOOKUP($S$6,'Tabella-Z1'!K33:M45,3)="A",'Tabella-Z2'!K126,'Tabella-Z2'!L126))</f>
        <v>0.32</v>
      </c>
      <c r="V120" s="254"/>
      <c r="W120" s="76">
        <f t="shared" ref="W120:W140" si="61">IF($F120="X",X120,IF(V120="X",X120,0))</f>
        <v>0</v>
      </c>
      <c r="X120" s="77">
        <f>IF(V6="",0,IF(VLOOKUP($V$6,'Tabella-Z1'!K33:M45,3)="A",'Tabella-Z2'!K126,'Tabella-Z2'!L126))</f>
        <v>0.32</v>
      </c>
      <c r="Y120" s="254"/>
      <c r="Z120" s="76">
        <f t="shared" ref="Z120:Z124" si="62">IF($F120="X",AA120,IF(Y120="X",AA120,0))</f>
        <v>0</v>
      </c>
      <c r="AA120" s="78">
        <f>IF(Y6="",0,IF(VLOOKUP($V$6,'Tabella-Z1'!K33:M45,3)="A",'Tabella-Z2'!K126,'Tabella-Z2'!L126))</f>
        <v>0.32</v>
      </c>
    </row>
    <row r="121" spans="1:27" ht="24.9" hidden="1" customHeight="1" outlineLevel="1" x14ac:dyDescent="0.3">
      <c r="B121" s="240" t="s">
        <v>566</v>
      </c>
      <c r="C121" s="548" t="s">
        <v>567</v>
      </c>
      <c r="D121" s="549"/>
      <c r="E121" s="549"/>
      <c r="F121" s="171"/>
      <c r="G121" s="251"/>
      <c r="H121" s="76">
        <f t="shared" si="56"/>
        <v>0</v>
      </c>
      <c r="I121" s="77">
        <f>'Tabella-Z2'!H127</f>
        <v>0.03</v>
      </c>
      <c r="J121" s="254"/>
      <c r="K121" s="76">
        <f t="shared" si="57"/>
        <v>0</v>
      </c>
      <c r="L121" s="77">
        <f>'Tabella-Z2'!H127</f>
        <v>0.03</v>
      </c>
      <c r="M121" s="254"/>
      <c r="N121" s="76">
        <f t="shared" si="58"/>
        <v>0</v>
      </c>
      <c r="O121" s="77">
        <f>'Tabella-Z2'!I127</f>
        <v>0.02</v>
      </c>
      <c r="P121" s="254"/>
      <c r="Q121" s="76">
        <f t="shared" si="59"/>
        <v>0</v>
      </c>
      <c r="R121" s="77">
        <f>'Tabella-Z2'!I127</f>
        <v>0.02</v>
      </c>
      <c r="S121" s="254"/>
      <c r="T121" s="76">
        <f t="shared" si="60"/>
        <v>0</v>
      </c>
      <c r="U121" s="77">
        <f>'Tabella-Z2'!K127</f>
        <v>0.03</v>
      </c>
      <c r="V121" s="254"/>
      <c r="W121" s="76">
        <f t="shared" si="61"/>
        <v>0</v>
      </c>
      <c r="X121" s="77">
        <f>'Tabella-Z2'!K127</f>
        <v>0.03</v>
      </c>
      <c r="Y121" s="254"/>
      <c r="Z121" s="76">
        <f t="shared" si="62"/>
        <v>0</v>
      </c>
      <c r="AA121" s="78">
        <f>'Tabella-Z2'!K127</f>
        <v>0.03</v>
      </c>
    </row>
    <row r="122" spans="1:27" ht="24.9" hidden="1" customHeight="1" outlineLevel="1" x14ac:dyDescent="0.3">
      <c r="B122" s="240" t="s">
        <v>568</v>
      </c>
      <c r="C122" s="548" t="s">
        <v>569</v>
      </c>
      <c r="D122" s="549"/>
      <c r="E122" s="549"/>
      <c r="F122" s="171"/>
      <c r="G122" s="251"/>
      <c r="H122" s="76">
        <f t="shared" si="56"/>
        <v>0</v>
      </c>
      <c r="I122" s="77">
        <f>'Tabella-Z2'!H128</f>
        <v>0.02</v>
      </c>
      <c r="J122" s="254"/>
      <c r="K122" s="76">
        <f t="shared" si="57"/>
        <v>0</v>
      </c>
      <c r="L122" s="77">
        <f>'Tabella-Z2'!H128</f>
        <v>0.02</v>
      </c>
      <c r="M122" s="254"/>
      <c r="N122" s="76">
        <f t="shared" si="58"/>
        <v>0</v>
      </c>
      <c r="O122" s="77">
        <f>'Tabella-Z2'!I128</f>
        <v>0.02</v>
      </c>
      <c r="P122" s="254"/>
      <c r="Q122" s="76">
        <f t="shared" si="59"/>
        <v>0</v>
      </c>
      <c r="R122" s="77">
        <f>'Tabella-Z2'!I128</f>
        <v>0.02</v>
      </c>
      <c r="S122" s="254"/>
      <c r="T122" s="76">
        <f t="shared" si="60"/>
        <v>0</v>
      </c>
      <c r="U122" s="77">
        <f>'Tabella-Z2'!K128</f>
        <v>0.02</v>
      </c>
      <c r="V122" s="254"/>
      <c r="W122" s="76">
        <f t="shared" si="61"/>
        <v>0</v>
      </c>
      <c r="X122" s="77">
        <f>'Tabella-Z2'!K128</f>
        <v>0.02</v>
      </c>
      <c r="Y122" s="254"/>
      <c r="Z122" s="76">
        <f t="shared" si="62"/>
        <v>0</v>
      </c>
      <c r="AA122" s="78">
        <f>'Tabella-Z2'!K128</f>
        <v>0.02</v>
      </c>
    </row>
    <row r="123" spans="1:27" ht="18" hidden="1" customHeight="1" outlineLevel="1" x14ac:dyDescent="0.3">
      <c r="B123" s="240" t="s">
        <v>570</v>
      </c>
      <c r="C123" s="548" t="s">
        <v>571</v>
      </c>
      <c r="D123" s="549"/>
      <c r="E123" s="549"/>
      <c r="F123" s="171"/>
      <c r="G123" s="251"/>
      <c r="H123" s="76">
        <f t="shared" si="56"/>
        <v>0</v>
      </c>
      <c r="I123" s="77">
        <f>'Tabella-Z2'!H129</f>
        <v>0.02</v>
      </c>
      <c r="J123" s="254"/>
      <c r="K123" s="76">
        <f t="shared" si="57"/>
        <v>0</v>
      </c>
      <c r="L123" s="77">
        <f>'Tabella-Z2'!H129</f>
        <v>0.02</v>
      </c>
      <c r="M123" s="254"/>
      <c r="N123" s="76">
        <f t="shared" si="58"/>
        <v>0</v>
      </c>
      <c r="O123" s="77">
        <f>'Tabella-Z2'!I129</f>
        <v>0.02</v>
      </c>
      <c r="P123" s="254"/>
      <c r="Q123" s="76">
        <f t="shared" si="59"/>
        <v>0</v>
      </c>
      <c r="R123" s="77">
        <f>'Tabella-Z2'!I129</f>
        <v>0.02</v>
      </c>
      <c r="S123" s="254"/>
      <c r="T123" s="76">
        <f t="shared" si="60"/>
        <v>0</v>
      </c>
      <c r="U123" s="77">
        <f>'Tabella-Z2'!K129</f>
        <v>0.02</v>
      </c>
      <c r="V123" s="254"/>
      <c r="W123" s="76">
        <f t="shared" si="61"/>
        <v>0</v>
      </c>
      <c r="X123" s="77">
        <f>'Tabella-Z2'!K129</f>
        <v>0.02</v>
      </c>
      <c r="Y123" s="254"/>
      <c r="Z123" s="76">
        <f t="shared" si="62"/>
        <v>0</v>
      </c>
      <c r="AA123" s="78">
        <f>'Tabella-Z2'!K129</f>
        <v>0.02</v>
      </c>
    </row>
    <row r="124" spans="1:27" ht="18" hidden="1" customHeight="1" outlineLevel="1" x14ac:dyDescent="0.3">
      <c r="B124" s="240" t="s">
        <v>572</v>
      </c>
      <c r="C124" s="548" t="s">
        <v>573</v>
      </c>
      <c r="D124" s="549"/>
      <c r="E124" s="549"/>
      <c r="F124" s="171"/>
      <c r="G124" s="251"/>
      <c r="H124" s="76">
        <f t="shared" si="56"/>
        <v>0</v>
      </c>
      <c r="I124" s="77">
        <f>'Tabella-Z2'!H130</f>
        <v>0.1</v>
      </c>
      <c r="J124" s="254"/>
      <c r="K124" s="76">
        <f t="shared" si="57"/>
        <v>0</v>
      </c>
      <c r="L124" s="77">
        <f>'Tabella-Z2'!H130</f>
        <v>0.1</v>
      </c>
      <c r="M124" s="254"/>
      <c r="N124" s="76">
        <f t="shared" si="58"/>
        <v>0</v>
      </c>
      <c r="O124" s="77">
        <f>'Tabella-Z2'!I130</f>
        <v>0.1</v>
      </c>
      <c r="P124" s="254"/>
      <c r="Q124" s="76">
        <f t="shared" si="59"/>
        <v>0</v>
      </c>
      <c r="R124" s="77">
        <f>'Tabella-Z2'!I130</f>
        <v>0.1</v>
      </c>
      <c r="S124" s="254"/>
      <c r="T124" s="76">
        <f t="shared" si="60"/>
        <v>0</v>
      </c>
      <c r="U124" s="77">
        <f>'Tabella-Z2'!K130</f>
        <v>0.1</v>
      </c>
      <c r="V124" s="254"/>
      <c r="W124" s="76">
        <f t="shared" si="61"/>
        <v>0</v>
      </c>
      <c r="X124" s="77">
        <f>'Tabella-Z2'!K130</f>
        <v>0.1</v>
      </c>
      <c r="Y124" s="254"/>
      <c r="Z124" s="76">
        <f t="shared" si="62"/>
        <v>0</v>
      </c>
      <c r="AA124" s="78">
        <f>'Tabella-Z2'!K130</f>
        <v>0.1</v>
      </c>
    </row>
    <row r="125" spans="1:27" ht="18" hidden="1" customHeight="1" outlineLevel="1" x14ac:dyDescent="0.3">
      <c r="B125" s="555" t="s">
        <v>574</v>
      </c>
      <c r="C125" s="548" t="s">
        <v>692</v>
      </c>
      <c r="D125" s="201" t="s">
        <v>439</v>
      </c>
      <c r="E125" s="202">
        <v>250000</v>
      </c>
      <c r="F125" s="558"/>
      <c r="G125" s="511"/>
      <c r="H125" s="41">
        <f t="shared" si="56"/>
        <v>0</v>
      </c>
      <c r="I125" s="42">
        <f>'Tabella-Z2'!H131</f>
        <v>3.9E-2</v>
      </c>
      <c r="J125" s="497"/>
      <c r="K125" s="41">
        <f>IF($F125="X",L125,IF(J125="X",L125,0))</f>
        <v>0</v>
      </c>
      <c r="L125" s="42">
        <f>'Tabella-Z2'!H131</f>
        <v>3.9E-2</v>
      </c>
      <c r="M125" s="497"/>
      <c r="N125" s="41">
        <f t="shared" si="58"/>
        <v>0</v>
      </c>
      <c r="O125" s="42">
        <f>IF(M6="",0,IF(VLOOKUP($M$6,'Tabella-Z1'!$K$27:$M$32,3)=13,'Tabella-Z2'!I131,'Tabella-Z2'!J131))</f>
        <v>3.9E-2</v>
      </c>
      <c r="P125" s="497"/>
      <c r="Q125" s="41">
        <f>IF($F125="X",R125,IF(P125="X",R125,0))</f>
        <v>0</v>
      </c>
      <c r="R125" s="42">
        <f>IF(P6="",0,IF(VLOOKUP($M$6,'Tabella-Z1'!$K$27:$M$32,3)=13,'Tabella-Z2'!I131,'Tabella-Z2'!J131))</f>
        <v>3.9E-2</v>
      </c>
      <c r="S125" s="497"/>
      <c r="T125" s="41">
        <f t="shared" si="60"/>
        <v>0</v>
      </c>
      <c r="U125" s="42">
        <f>'Tabella-Z2'!K131</f>
        <v>3.9E-2</v>
      </c>
      <c r="V125" s="497"/>
      <c r="W125" s="41">
        <f t="shared" si="61"/>
        <v>0</v>
      </c>
      <c r="X125" s="42">
        <f>'Tabella-Z2'!K131</f>
        <v>3.9E-2</v>
      </c>
      <c r="Y125" s="497"/>
      <c r="Z125" s="41">
        <f>IF($F125="X",AA125,IF(Y125="X",AA125,0))</f>
        <v>0</v>
      </c>
      <c r="AA125" s="43">
        <f>'Tabella-Z2'!K131</f>
        <v>3.9E-2</v>
      </c>
    </row>
    <row r="126" spans="1:27" ht="18" hidden="1" customHeight="1" outlineLevel="1" x14ac:dyDescent="0.3">
      <c r="B126" s="556"/>
      <c r="C126" s="557"/>
      <c r="D126" s="203" t="s">
        <v>440</v>
      </c>
      <c r="E126" s="204">
        <v>500000</v>
      </c>
      <c r="F126" s="559"/>
      <c r="G126" s="512"/>
      <c r="H126" s="61">
        <f>IF(AND($F$125="X",$G$4&gt;E125),I126,IF(AND($G$125="X",$G$4&gt;E125),I126,0))</f>
        <v>0</v>
      </c>
      <c r="I126" s="62">
        <f>'Tabella-Z2'!H132</f>
        <v>0.01</v>
      </c>
      <c r="J126" s="498"/>
      <c r="K126" s="61">
        <f>IF(AND($F$125="X",$J$4&gt;E125),L126,IF(AND($J$125="X",$J$4&gt;E125),L126,0))</f>
        <v>0</v>
      </c>
      <c r="L126" s="62">
        <f>'Tabella-Z2'!H132</f>
        <v>0.01</v>
      </c>
      <c r="M126" s="498"/>
      <c r="N126" s="61">
        <f>IF(AND($F$125="X",$M$4&gt;E125),O126,IF(AND($M$125="X",$M$4&gt;E125),O126,0))</f>
        <v>0</v>
      </c>
      <c r="O126" s="62">
        <f>IF(M6="",0,IF(VLOOKUP($M$6,'Tabella-Z1'!$K$27:$M$32,3)=13,'Tabella-Z2'!I132,'Tabella-Z2'!J132))</f>
        <v>0.01</v>
      </c>
      <c r="P126" s="498"/>
      <c r="Q126" s="61">
        <f>IF(AND($F$125="X",$P$4&gt;H125),R126,IF(AND($P$125="X",$P$4&gt;H125),R126,0))</f>
        <v>0</v>
      </c>
      <c r="R126" s="62">
        <f>IF(P6="",0,IF(VLOOKUP($M$6,'Tabella-Z1'!$K$27:$M$32,3)=13,'Tabella-Z2'!I132,'Tabella-Z2'!J132))</f>
        <v>0.01</v>
      </c>
      <c r="S126" s="498"/>
      <c r="T126" s="61">
        <f>IF(AND($F$125="X",$S$4&gt;E125),U126,IF(AND($S$125="X",$S$4&gt;E125),U126,0))</f>
        <v>0</v>
      </c>
      <c r="U126" s="62">
        <f>'Tabella-Z2'!K132</f>
        <v>0.01</v>
      </c>
      <c r="V126" s="498"/>
      <c r="W126" s="61">
        <f>IF(AND($F$125="X",$V$4&gt;E125),X126,IF(AND($V$125="X",$V$4&gt;E125),X126,0))</f>
        <v>0</v>
      </c>
      <c r="X126" s="62">
        <f>'Tabella-Z2'!K132</f>
        <v>0.01</v>
      </c>
      <c r="Y126" s="498"/>
      <c r="Z126" s="61">
        <f>IF(AND($F$125="X",$Y$4&gt;H125),AA126,IF(AND($V$125="X",$Y$4&gt;H125),AA126,0))</f>
        <v>0</v>
      </c>
      <c r="AA126" s="63">
        <f>'Tabella-Z2'!K132</f>
        <v>0.01</v>
      </c>
    </row>
    <row r="127" spans="1:27" ht="18" hidden="1" customHeight="1" outlineLevel="1" x14ac:dyDescent="0.3">
      <c r="B127" s="556"/>
      <c r="C127" s="557"/>
      <c r="D127" s="203" t="s">
        <v>440</v>
      </c>
      <c r="E127" s="204">
        <v>1000000</v>
      </c>
      <c r="F127" s="559"/>
      <c r="G127" s="512"/>
      <c r="H127" s="61">
        <f>IF(AND($F$125="X",$G$4&gt;E126),I127,IF(AND($G$125="X",$G$4&gt;E126),I127,0))</f>
        <v>0</v>
      </c>
      <c r="I127" s="62">
        <f>'Tabella-Z2'!H133</f>
        <v>1.2999999999999999E-2</v>
      </c>
      <c r="J127" s="498"/>
      <c r="K127" s="61">
        <f>IF(AND($F$125="X",$J$4&gt;E126),L127,IF(AND($J$125="X",$J$4&gt;E126),L127,0))</f>
        <v>0</v>
      </c>
      <c r="L127" s="62">
        <f>'Tabella-Z2'!H133</f>
        <v>1.2999999999999999E-2</v>
      </c>
      <c r="M127" s="498"/>
      <c r="N127" s="61">
        <f>IF(AND($F$125="X",$M$4&gt;E126),O127,IF(AND($M$125="X",$M$4&gt;E126),O127,0))</f>
        <v>0</v>
      </c>
      <c r="O127" s="62">
        <f>IF(M6="",0,IF(VLOOKUP($M$6,'Tabella-Z1'!$K$27:$M$32,3)=13,'Tabella-Z2'!I133,'Tabella-Z2'!J133))</f>
        <v>1.2999999999999999E-2</v>
      </c>
      <c r="P127" s="498"/>
      <c r="Q127" s="61">
        <f>IF(AND($F$125="X",$P$4&gt;H126),R127,IF(AND($P$125="X",$P$4&gt;H126),R127,0))</f>
        <v>0</v>
      </c>
      <c r="R127" s="62">
        <f>IF(P6="",0,IF(VLOOKUP($M$6,'Tabella-Z1'!$K$27:$M$32,3)=13,'Tabella-Z2'!I133,'Tabella-Z2'!J133))</f>
        <v>1.2999999999999999E-2</v>
      </c>
      <c r="S127" s="498"/>
      <c r="T127" s="61">
        <f>IF(AND($F$125="X",$S$4&gt;E126),U127,IF(AND($S$125="X",$S$4&gt;E126),U127,0))</f>
        <v>0</v>
      </c>
      <c r="U127" s="62">
        <f>'Tabella-Z2'!K133</f>
        <v>1.2999999999999999E-2</v>
      </c>
      <c r="V127" s="498"/>
      <c r="W127" s="61">
        <f>IF(AND($F$125="X",$V$4&gt;E126),X127,IF(AND($V$125="X",$V$4&gt;E126),X127,0))</f>
        <v>0</v>
      </c>
      <c r="X127" s="62">
        <f>'Tabella-Z2'!K133</f>
        <v>1.2999999999999999E-2</v>
      </c>
      <c r="Y127" s="498"/>
      <c r="Z127" s="61">
        <f>IF(AND($F$125="X",$Y$4&gt;H126),AA127,IF(AND($V$125="X",$Y$4&gt;H126),AA127,0))</f>
        <v>0</v>
      </c>
      <c r="AA127" s="63">
        <f>'Tabella-Z2'!K133</f>
        <v>1.2999999999999999E-2</v>
      </c>
    </row>
    <row r="128" spans="1:27" ht="18" hidden="1" customHeight="1" outlineLevel="1" x14ac:dyDescent="0.3">
      <c r="B128" s="556"/>
      <c r="C128" s="557"/>
      <c r="D128" s="203" t="s">
        <v>440</v>
      </c>
      <c r="E128" s="204">
        <v>2500000</v>
      </c>
      <c r="F128" s="559"/>
      <c r="G128" s="512"/>
      <c r="H128" s="61">
        <f>IF(AND($F$125="X",$G$4&gt;E127),I128,IF(AND($G$125="X",$G$4&gt;E127),I128,0))</f>
        <v>0</v>
      </c>
      <c r="I128" s="62">
        <f>'Tabella-Z2'!H134</f>
        <v>1.7999999999999999E-2</v>
      </c>
      <c r="J128" s="498"/>
      <c r="K128" s="61">
        <f>IF(AND($F$125="X",$J$4&gt;E127),L128,IF(AND($J$125="X",$J$4&gt;E127),L128,0))</f>
        <v>0</v>
      </c>
      <c r="L128" s="62">
        <f>'Tabella-Z2'!H134</f>
        <v>1.7999999999999999E-2</v>
      </c>
      <c r="M128" s="498"/>
      <c r="N128" s="61">
        <f>IF(AND($F$125="X",$M$4&gt;E127),O128,IF(AND($M$125="X",$M$4&gt;E127),O128,0))</f>
        <v>0</v>
      </c>
      <c r="O128" s="62">
        <f>IF(M6="",0,IF(VLOOKUP($M$6,'Tabella-Z1'!$K$27:$M$32,3)=13,'Tabella-Z2'!I134,'Tabella-Z2'!J134))</f>
        <v>1.7999999999999999E-2</v>
      </c>
      <c r="P128" s="498"/>
      <c r="Q128" s="61">
        <f>IF(AND($F$125="X",$P$4&gt;H127),R128,IF(AND($P$125="X",$P$4&gt;H127),R128,0))</f>
        <v>0</v>
      </c>
      <c r="R128" s="62">
        <f>IF(P6="",0,IF(VLOOKUP($M$6,'Tabella-Z1'!$K$27:$M$32,3)=13,'Tabella-Z2'!I134,'Tabella-Z2'!J134))</f>
        <v>1.7999999999999999E-2</v>
      </c>
      <c r="S128" s="498"/>
      <c r="T128" s="61">
        <f>IF(AND($F$125="X",$S$4&gt;E127),U128,IF(AND($S$125="X",$S$4&gt;E127),U128,0))</f>
        <v>0</v>
      </c>
      <c r="U128" s="62">
        <f>'Tabella-Z2'!K134</f>
        <v>1.7999999999999999E-2</v>
      </c>
      <c r="V128" s="498"/>
      <c r="W128" s="61">
        <f>IF(AND($F$125="X",$V$4&gt;E127),X128,IF(AND($V$125="X",$V$4&gt;E127),X128,0))</f>
        <v>0</v>
      </c>
      <c r="X128" s="62">
        <f>'Tabella-Z2'!K134</f>
        <v>1.7999999999999999E-2</v>
      </c>
      <c r="Y128" s="498"/>
      <c r="Z128" s="61">
        <f>IF(AND($F$125="X",$Y$4&gt;H127),AA128,IF(AND($V$125="X",$Y$4&gt;H127),AA128,0))</f>
        <v>0</v>
      </c>
      <c r="AA128" s="63">
        <f>'Tabella-Z2'!K134</f>
        <v>1.7999999999999999E-2</v>
      </c>
    </row>
    <row r="129" spans="1:27" ht="18" hidden="1" customHeight="1" outlineLevel="1" x14ac:dyDescent="0.3">
      <c r="B129" s="556"/>
      <c r="C129" s="205" t="s">
        <v>603</v>
      </c>
      <c r="D129" s="203" t="s">
        <v>440</v>
      </c>
      <c r="E129" s="204">
        <v>10000000</v>
      </c>
      <c r="F129" s="559"/>
      <c r="G129" s="512"/>
      <c r="H129" s="61">
        <f>IF(AND($F$125="X",$G$4&gt;E128),I129,IF(AND($G$125="X",$G$4&gt;E128),I129,0))</f>
        <v>0</v>
      </c>
      <c r="I129" s="62">
        <f>'Tabella-Z2'!H135</f>
        <v>2.1999999999999999E-2</v>
      </c>
      <c r="J129" s="498"/>
      <c r="K129" s="61">
        <f>IF(AND($F$125="X",$J$4&gt;E128),L129,IF(AND($J$125="X",$J$4&gt;E128),L129,0))</f>
        <v>0</v>
      </c>
      <c r="L129" s="62">
        <f>'Tabella-Z2'!H135</f>
        <v>2.1999999999999999E-2</v>
      </c>
      <c r="M129" s="498"/>
      <c r="N129" s="61">
        <f>IF(AND($F$125="X",$M$4&gt;E128),O129,IF(AND($M$125="X",$M$4&gt;E128),O129,0))</f>
        <v>0</v>
      </c>
      <c r="O129" s="62">
        <f>IF(M6="",0,IF(VLOOKUP($M$6,'Tabella-Z1'!$K$27:$M$32,3)=13,'Tabella-Z2'!I135,'Tabella-Z2'!J135))</f>
        <v>2.1999999999999999E-2</v>
      </c>
      <c r="P129" s="498"/>
      <c r="Q129" s="61">
        <f>IF(AND($F$125="X",$P$4&gt;H128),R129,IF(AND($M$125="X",$P$4&gt;H128),R129,0))</f>
        <v>0</v>
      </c>
      <c r="R129" s="62">
        <f>IF(P6="",0,IF(VLOOKUP($M$6,'Tabella-Z1'!$K$27:$M$32,3)=13,'Tabella-Z2'!I135,'Tabella-Z2'!J135))</f>
        <v>2.1999999999999999E-2</v>
      </c>
      <c r="S129" s="498"/>
      <c r="T129" s="61">
        <f>IF(AND($F$125="X",$S$4&gt;E128),U129,IF(AND($S$125="X",$S$4&gt;E128),U129,0))</f>
        <v>0</v>
      </c>
      <c r="U129" s="62">
        <f>'Tabella-Z2'!K135</f>
        <v>2.1999999999999999E-2</v>
      </c>
      <c r="V129" s="498"/>
      <c r="W129" s="61">
        <f>IF(AND($F$125="X",$V$4&gt;E128),X129,IF(AND($V$125="X",$V$4&gt;E128),X129,0))</f>
        <v>0</v>
      </c>
      <c r="X129" s="62">
        <f>'Tabella-Z2'!K135</f>
        <v>2.1999999999999999E-2</v>
      </c>
      <c r="Y129" s="498"/>
      <c r="Z129" s="61">
        <f>IF(AND($F$125="X",$Y$4&gt;H128),AA129,IF(AND($V$125="X",$Y$4&gt;H128),AA129,0))</f>
        <v>0</v>
      </c>
      <c r="AA129" s="63">
        <f>'Tabella-Z2'!K135</f>
        <v>2.1999999999999999E-2</v>
      </c>
    </row>
    <row r="130" spans="1:27" ht="18" hidden="1" customHeight="1" outlineLevel="1" x14ac:dyDescent="0.3">
      <c r="B130" s="556"/>
      <c r="C130" s="206">
        <v>0</v>
      </c>
      <c r="D130" s="207" t="s">
        <v>441</v>
      </c>
      <c r="E130" s="208"/>
      <c r="F130" s="560"/>
      <c r="G130" s="513"/>
      <c r="H130" s="44">
        <f>IF(AND($F$125="X",$G$4&gt;E129),I130,IF(AND($G$125="X",$G$4&gt;E129),I130,0))</f>
        <v>0</v>
      </c>
      <c r="I130" s="45">
        <f>'Tabella-Z2'!H136</f>
        <v>2.1000000000000001E-2</v>
      </c>
      <c r="J130" s="499"/>
      <c r="K130" s="44">
        <f>IF(AND($F$125="X",$J$4&gt;E129),L130,IF(AND($J$125="X",$J$4&gt;E129),L130,0))</f>
        <v>0</v>
      </c>
      <c r="L130" s="45">
        <f>'Tabella-Z2'!H136</f>
        <v>2.1000000000000001E-2</v>
      </c>
      <c r="M130" s="499"/>
      <c r="N130" s="44">
        <f>IF(AND($F$125="X",$M$4&gt;E129),O130,IF(AND($M$125="X",$M$4&gt;E129),O130,0))</f>
        <v>0</v>
      </c>
      <c r="O130" s="45">
        <f>IF(M6="",0,IF(VLOOKUP($M$6,'Tabella-Z1'!$K$27:$M$32,3)=13,'Tabella-Z2'!I136,'Tabella-Z2'!J136))</f>
        <v>2.1000000000000001E-2</v>
      </c>
      <c r="P130" s="499"/>
      <c r="Q130" s="44">
        <f>IF(AND($F$125="X",$P$4&gt;H129),R130,IF(AND($P$125="X",$P$4&gt;H129),R130,0))</f>
        <v>0</v>
      </c>
      <c r="R130" s="45">
        <f>IF(P6="",0,IF(VLOOKUP($M$6,'Tabella-Z1'!$K$27:$M$32,3)=13,'Tabella-Z2'!I136,'Tabella-Z2'!J136))</f>
        <v>2.1000000000000001E-2</v>
      </c>
      <c r="S130" s="499"/>
      <c r="T130" s="44">
        <f>IF(AND($F$125="X",$S$4&gt;E129),U130,IF(AND($S$125="X",$S$4&gt;E129),U130,0))</f>
        <v>0</v>
      </c>
      <c r="U130" s="45">
        <f>'Tabella-Z2'!K136</f>
        <v>2.1000000000000001E-2</v>
      </c>
      <c r="V130" s="499"/>
      <c r="W130" s="44">
        <f>IF(AND($F$125="X",$V$4&gt;E129),X130,IF(AND($V$125="X",$V$4&gt;E129),X130,0))</f>
        <v>0</v>
      </c>
      <c r="X130" s="45">
        <f>'Tabella-Z2'!K136</f>
        <v>2.1000000000000001E-2</v>
      </c>
      <c r="Y130" s="499"/>
      <c r="Z130" s="44">
        <f>IF(AND($F$125="X",$Y$4&gt;H129),AA130,IF(AND($V$125="X",$Y$4&gt;H129),AA130,0))</f>
        <v>0</v>
      </c>
      <c r="AA130" s="46">
        <f>'Tabella-Z2'!K136</f>
        <v>2.1000000000000001E-2</v>
      </c>
    </row>
    <row r="131" spans="1:27" ht="24" hidden="1" customHeight="1" outlineLevel="1" x14ac:dyDescent="0.3">
      <c r="B131" s="240" t="s">
        <v>575</v>
      </c>
      <c r="C131" s="553" t="s">
        <v>604</v>
      </c>
      <c r="D131" s="554"/>
      <c r="E131" s="209">
        <v>0</v>
      </c>
      <c r="F131" s="171"/>
      <c r="G131" s="251"/>
      <c r="H131" s="76">
        <f>IF($F131="X",I131,IF(G131="X",I131,0))</f>
        <v>0</v>
      </c>
      <c r="I131" s="77">
        <f>'Tabella-Z2'!H137</f>
        <v>0.06</v>
      </c>
      <c r="J131" s="254"/>
      <c r="K131" s="76">
        <f>IF($F131="X",I131,IF(J131="X",I131,0))</f>
        <v>0</v>
      </c>
      <c r="L131" s="77">
        <f>'Tabella-Z2'!H137</f>
        <v>0.06</v>
      </c>
      <c r="M131" s="254"/>
      <c r="N131" s="76">
        <f t="shared" si="58"/>
        <v>0</v>
      </c>
      <c r="O131" s="77">
        <f>'Tabella-Z2'!I137</f>
        <v>0.06</v>
      </c>
      <c r="P131" s="254"/>
      <c r="Q131" s="76">
        <f>IF($F131="X",R131,IF(P131="X",R131,0))</f>
        <v>0</v>
      </c>
      <c r="R131" s="77">
        <f>'Tabella-Z2'!I137</f>
        <v>0.06</v>
      </c>
      <c r="S131" s="254"/>
      <c r="T131" s="76">
        <f t="shared" si="60"/>
        <v>0</v>
      </c>
      <c r="U131" s="77">
        <f>'Tabella-Z2'!K137</f>
        <v>0.06</v>
      </c>
      <c r="V131" s="254"/>
      <c r="W131" s="76">
        <f t="shared" si="61"/>
        <v>0</v>
      </c>
      <c r="X131" s="77">
        <f>'Tabella-Z2'!K137</f>
        <v>0.06</v>
      </c>
      <c r="Y131" s="254"/>
      <c r="Z131" s="76">
        <f>IF($F131="X",AA131,IF(Y131="X",AA131,0))</f>
        <v>0</v>
      </c>
      <c r="AA131" s="78">
        <f>'Tabella-Z2'!K137</f>
        <v>0.06</v>
      </c>
    </row>
    <row r="132" spans="1:27" ht="18" hidden="1" customHeight="1" outlineLevel="1" x14ac:dyDescent="0.3">
      <c r="B132" s="240" t="s">
        <v>576</v>
      </c>
      <c r="C132" s="548" t="s">
        <v>392</v>
      </c>
      <c r="D132" s="543"/>
      <c r="E132" s="543"/>
      <c r="F132" s="171"/>
      <c r="G132" s="251"/>
      <c r="H132" s="76">
        <f>IF($F132="X",I132,IF(G132="X",I132,0))</f>
        <v>0</v>
      </c>
      <c r="I132" s="77">
        <f>'Tabella-Z2'!H138</f>
        <v>0.14000000000000001</v>
      </c>
      <c r="J132" s="254"/>
      <c r="K132" s="76">
        <f>IF($F132="X",L132,IF(J132="X",L132,0))</f>
        <v>0</v>
      </c>
      <c r="L132" s="77">
        <f>'Tabella-Z2'!H138</f>
        <v>0.14000000000000001</v>
      </c>
      <c r="M132" s="254"/>
      <c r="N132" s="76">
        <f t="shared" si="58"/>
        <v>0</v>
      </c>
      <c r="O132" s="77">
        <f>'Tabella-Z2'!I138</f>
        <v>0.09</v>
      </c>
      <c r="P132" s="254"/>
      <c r="Q132" s="76">
        <f t="shared" ref="Q132:Q133" si="63">IF($F132="X",R132,IF(P132="X",R132,0))</f>
        <v>0</v>
      </c>
      <c r="R132" s="77">
        <f>'Tabella-Z2'!I138</f>
        <v>0.09</v>
      </c>
      <c r="S132" s="254"/>
      <c r="T132" s="76">
        <f t="shared" si="60"/>
        <v>0</v>
      </c>
      <c r="U132" s="77">
        <f>'Tabella-Z2'!K138</f>
        <v>0.15</v>
      </c>
      <c r="V132" s="254"/>
      <c r="W132" s="76">
        <f t="shared" si="61"/>
        <v>0</v>
      </c>
      <c r="X132" s="77">
        <f>'Tabella-Z2'!K138</f>
        <v>0.15</v>
      </c>
      <c r="Y132" s="254"/>
      <c r="Z132" s="76">
        <f t="shared" ref="Z132:Z133" si="64">IF($F132="X",AA132,IF(Y132="X",AA132,0))</f>
        <v>0</v>
      </c>
      <c r="AA132" s="78">
        <f>'Tabella-Z2'!K138</f>
        <v>0.15</v>
      </c>
    </row>
    <row r="133" spans="1:27" ht="18" hidden="1" customHeight="1" outlineLevel="1" x14ac:dyDescent="0.3">
      <c r="B133" s="240" t="s">
        <v>577</v>
      </c>
      <c r="C133" s="548" t="s">
        <v>394</v>
      </c>
      <c r="D133" s="543"/>
      <c r="E133" s="543"/>
      <c r="F133" s="171"/>
      <c r="G133" s="251"/>
      <c r="H133" s="76">
        <f>IF($F133="X",I133,IF(G133="X",I133,0))</f>
        <v>0</v>
      </c>
      <c r="I133" s="77">
        <f>'Tabella-Z2'!H139</f>
        <v>0.41</v>
      </c>
      <c r="J133" s="254"/>
      <c r="K133" s="76">
        <f t="shared" ref="K133:K134" si="65">IF($F133="X",L133,IF(J133="X",L133,0))</f>
        <v>0</v>
      </c>
      <c r="L133" s="77">
        <f>'Tabella-Z2'!H139</f>
        <v>0.41</v>
      </c>
      <c r="M133" s="254"/>
      <c r="N133" s="76">
        <f t="shared" si="58"/>
        <v>0</v>
      </c>
      <c r="O133" s="77">
        <f>'Tabella-Z2'!I139</f>
        <v>0.43</v>
      </c>
      <c r="P133" s="254"/>
      <c r="Q133" s="76">
        <f t="shared" si="63"/>
        <v>0</v>
      </c>
      <c r="R133" s="77">
        <f>'Tabella-Z2'!I139</f>
        <v>0.43</v>
      </c>
      <c r="S133" s="254"/>
      <c r="T133" s="76">
        <f t="shared" si="60"/>
        <v>0</v>
      </c>
      <c r="U133" s="77">
        <f>'Tabella-Z2'!K139</f>
        <v>0.32</v>
      </c>
      <c r="V133" s="254"/>
      <c r="W133" s="76">
        <f t="shared" si="61"/>
        <v>0</v>
      </c>
      <c r="X133" s="77">
        <f>'Tabella-Z2'!K139</f>
        <v>0.32</v>
      </c>
      <c r="Y133" s="254"/>
      <c r="Z133" s="76">
        <f t="shared" si="64"/>
        <v>0</v>
      </c>
      <c r="AA133" s="78">
        <f>'Tabella-Z2'!K139</f>
        <v>0.32</v>
      </c>
    </row>
    <row r="134" spans="1:27" ht="18" hidden="1" customHeight="1" outlineLevel="1" x14ac:dyDescent="0.3">
      <c r="B134" s="548" t="s">
        <v>578</v>
      </c>
      <c r="C134" s="548" t="s">
        <v>579</v>
      </c>
      <c r="D134" s="201" t="s">
        <v>439</v>
      </c>
      <c r="E134" s="202">
        <v>500000</v>
      </c>
      <c r="F134" s="558"/>
      <c r="G134" s="511"/>
      <c r="H134" s="41">
        <f>IF($F134="X",I134,IF(G134="X",I134,0))</f>
        <v>0</v>
      </c>
      <c r="I134" s="42">
        <f>'Tabella-Z2'!H140</f>
        <v>0.06</v>
      </c>
      <c r="J134" s="497"/>
      <c r="K134" s="41">
        <f t="shared" si="65"/>
        <v>0</v>
      </c>
      <c r="L134" s="42">
        <f>'Tabella-Z2'!H140</f>
        <v>0.06</v>
      </c>
      <c r="M134" s="497"/>
      <c r="N134" s="41">
        <f t="shared" si="58"/>
        <v>0</v>
      </c>
      <c r="O134" s="42">
        <f>'Tabella-Z2'!I140</f>
        <v>0.06</v>
      </c>
      <c r="P134" s="497"/>
      <c r="Q134" s="41">
        <f>IF($F134="X",R134,IF(P134="X",R134,0))</f>
        <v>0</v>
      </c>
      <c r="R134" s="42">
        <f>'Tabella-Z2'!I140</f>
        <v>0.06</v>
      </c>
      <c r="S134" s="497"/>
      <c r="T134" s="41">
        <f t="shared" si="60"/>
        <v>0</v>
      </c>
      <c r="U134" s="42">
        <f>'Tabella-Z2'!K140</f>
        <v>4.4999999999999998E-2</v>
      </c>
      <c r="V134" s="497"/>
      <c r="W134" s="41">
        <f t="shared" si="61"/>
        <v>0</v>
      </c>
      <c r="X134" s="42">
        <f>'Tabella-Z2'!K140</f>
        <v>4.4999999999999998E-2</v>
      </c>
      <c r="Y134" s="497"/>
      <c r="Z134" s="41">
        <f>IF($F134="X",AA134,IF(Y134="X",AA134,0))</f>
        <v>0</v>
      </c>
      <c r="AA134" s="43">
        <f>'Tabella-Z2'!K140</f>
        <v>4.4999999999999998E-2</v>
      </c>
    </row>
    <row r="135" spans="1:27" ht="18" hidden="1" customHeight="1" outlineLevel="1" x14ac:dyDescent="0.3">
      <c r="B135" s="561"/>
      <c r="C135" s="548"/>
      <c r="D135" s="207" t="s">
        <v>441</v>
      </c>
      <c r="E135" s="208"/>
      <c r="F135" s="560"/>
      <c r="G135" s="513"/>
      <c r="H135" s="44">
        <f>IF(AND($F$134="X",$G$4&gt;E134),I135,IF(AND($G$134="X",$G$4&gt;E134),I135,0))</f>
        <v>0</v>
      </c>
      <c r="I135" s="45">
        <f>'Tabella-Z2'!H141</f>
        <v>1.2E-2</v>
      </c>
      <c r="J135" s="499"/>
      <c r="K135" s="44">
        <f>IF(AND($F$134="X",$J$4&gt;K134),L135,IF(AND($J$134="X",$J$4&gt;K134),L135,0))</f>
        <v>0</v>
      </c>
      <c r="L135" s="45">
        <f>'Tabella-Z2'!H141</f>
        <v>1.2E-2</v>
      </c>
      <c r="M135" s="499"/>
      <c r="N135" s="44">
        <f>IF(AND($F$134="X",$M$4&gt;E134),O135,IF(AND($M$134="X",$M$4&gt;E134),O135,0))</f>
        <v>0</v>
      </c>
      <c r="O135" s="45">
        <f>'Tabella-Z2'!I141</f>
        <v>1.2E-2</v>
      </c>
      <c r="P135" s="499"/>
      <c r="Q135" s="44">
        <f>IF(AND($F$134="X",$P$4&gt;H134),R135,IF(AND($P$134="X",$P$4&gt;H134),R135,0))</f>
        <v>0</v>
      </c>
      <c r="R135" s="45">
        <f>'Tabella-Z2'!I141</f>
        <v>1.2E-2</v>
      </c>
      <c r="S135" s="499"/>
      <c r="T135" s="44">
        <f>IF(AND($F$134="X",$S$4&gt;E134),U135,IF(AND($S$134="X",$S$4&gt;E134),U135,0))</f>
        <v>0</v>
      </c>
      <c r="U135" s="45">
        <f>'Tabella-Z2'!K141</f>
        <v>0.09</v>
      </c>
      <c r="V135" s="499"/>
      <c r="W135" s="44">
        <f>IF(AND($F$134="X",$V$4&gt;E134),X135,IF(AND($V$134="X",$V$4&gt;E134),X135,0))</f>
        <v>0</v>
      </c>
      <c r="X135" s="45">
        <f>'Tabella-Z2'!K141</f>
        <v>0.09</v>
      </c>
      <c r="Y135" s="499"/>
      <c r="Z135" s="44">
        <f>IF(AND($F$134="X",$Y$4&gt;H134),AA135,IF(AND($V$134="X",$Y$4&gt;H134),AA135,0))</f>
        <v>0</v>
      </c>
      <c r="AA135" s="46">
        <f>'Tabella-Z2'!K141</f>
        <v>0.09</v>
      </c>
    </row>
    <row r="136" spans="1:27" ht="18" hidden="1" customHeight="1" outlineLevel="1" x14ac:dyDescent="0.3">
      <c r="B136" s="548" t="s">
        <v>580</v>
      </c>
      <c r="C136" s="548" t="s">
        <v>581</v>
      </c>
      <c r="D136" s="210" t="s">
        <v>439</v>
      </c>
      <c r="E136" s="211">
        <v>500000</v>
      </c>
      <c r="F136" s="563"/>
      <c r="G136" s="511"/>
      <c r="H136" s="99">
        <f>IF($F136="X",I136,IF(G136="X",I136,0))</f>
        <v>0</v>
      </c>
      <c r="I136" s="100">
        <f>'Tabella-Z2'!H142</f>
        <v>4.4999999999999998E-2</v>
      </c>
      <c r="J136" s="562"/>
      <c r="K136" s="99">
        <f>IF($F136="X",L136,IF(J136="X",L136,0))</f>
        <v>0</v>
      </c>
      <c r="L136" s="100">
        <f>'Tabella-Z2'!H142</f>
        <v>4.4999999999999998E-2</v>
      </c>
      <c r="M136" s="562"/>
      <c r="N136" s="99">
        <f t="shared" si="58"/>
        <v>0</v>
      </c>
      <c r="O136" s="100">
        <f>'Tabella-Z2'!I142</f>
        <v>4.4999999999999998E-2</v>
      </c>
      <c r="P136" s="562"/>
      <c r="Q136" s="99">
        <f t="shared" ref="Q136" si="66">IF($F136="X",R136,IF(P136="X",R136,0))</f>
        <v>0</v>
      </c>
      <c r="R136" s="100">
        <f>'Tabella-Z2'!I142</f>
        <v>4.4999999999999998E-2</v>
      </c>
      <c r="S136" s="562"/>
      <c r="T136" s="99">
        <f t="shared" si="60"/>
        <v>0</v>
      </c>
      <c r="U136" s="100">
        <f>'Tabella-Z2'!K142</f>
        <v>3.5000000000000003E-2</v>
      </c>
      <c r="V136" s="562"/>
      <c r="W136" s="99">
        <f t="shared" si="61"/>
        <v>0</v>
      </c>
      <c r="X136" s="100">
        <f>'Tabella-Z2'!K142</f>
        <v>3.5000000000000003E-2</v>
      </c>
      <c r="Y136" s="562"/>
      <c r="Z136" s="99">
        <f>IF($F136="X",AA136,IF(Y136="X",AA136,0))</f>
        <v>0</v>
      </c>
      <c r="AA136" s="109">
        <f>'Tabella-Z2'!K142</f>
        <v>3.5000000000000003E-2</v>
      </c>
    </row>
    <row r="137" spans="1:27" ht="18" hidden="1" customHeight="1" outlineLevel="1" x14ac:dyDescent="0.3">
      <c r="B137" s="561"/>
      <c r="C137" s="548"/>
      <c r="D137" s="207" t="s">
        <v>441</v>
      </c>
      <c r="E137" s="208"/>
      <c r="F137" s="560"/>
      <c r="G137" s="513"/>
      <c r="H137" s="44">
        <f>IF(AND($F$136="X",$G$4&gt;E136),I137,IF(AND($G$136="X",$G$4&gt;E136),I137,0))</f>
        <v>0</v>
      </c>
      <c r="I137" s="45">
        <f>'Tabella-Z2'!H143</f>
        <v>0.09</v>
      </c>
      <c r="J137" s="499"/>
      <c r="K137" s="44">
        <f>IF(AND($F$136="X",$J$4&gt;K136),L137,IF(AND($J$136="X",$J$4&gt;K136),L137,0))</f>
        <v>0</v>
      </c>
      <c r="L137" s="45">
        <f>'Tabella-Z2'!H143</f>
        <v>0.09</v>
      </c>
      <c r="M137" s="499"/>
      <c r="N137" s="44">
        <f>IF(AND($F$136="X",$M$4&gt;E136),O137,IF(AND($M$136="X",$M$4&gt;E136),O137,0))</f>
        <v>0</v>
      </c>
      <c r="O137" s="45">
        <f>'Tabella-Z2'!I143</f>
        <v>0.09</v>
      </c>
      <c r="P137" s="499"/>
      <c r="Q137" s="44">
        <f>IF(AND($F$136="X",$P$4&gt;H136),R137,IF(AND($P$136="X",$P$4&gt;H136),R137,0))</f>
        <v>0</v>
      </c>
      <c r="R137" s="45">
        <f>'Tabella-Z2'!I143</f>
        <v>0.09</v>
      </c>
      <c r="S137" s="499"/>
      <c r="T137" s="44">
        <f>IF(AND($F$136="X",$S$4&gt;E136),U137,IF(AND($S$136="X",$S$4&gt;E136),U137,0))</f>
        <v>0</v>
      </c>
      <c r="U137" s="45">
        <f>'Tabella-Z2'!K143</f>
        <v>7.0000000000000007E-2</v>
      </c>
      <c r="V137" s="499"/>
      <c r="W137" s="44">
        <f>IF(AND($F$136="X",$V$4&gt;E136),X137,IF(AND($V$136="X",$V$4&gt;E136),X137,0))</f>
        <v>0</v>
      </c>
      <c r="X137" s="45">
        <f>'Tabella-Z2'!K143</f>
        <v>7.0000000000000007E-2</v>
      </c>
      <c r="Y137" s="499"/>
      <c r="Z137" s="44">
        <f>IF(AND($F$136="X",$Y$4&gt;H136),AA137,IF(AND($V$136="X",$Y$4&gt;H136),AA137,0))</f>
        <v>0</v>
      </c>
      <c r="AA137" s="46">
        <f>'Tabella-Z2'!K143</f>
        <v>7.0000000000000007E-2</v>
      </c>
    </row>
    <row r="138" spans="1:27" ht="18" hidden="1" customHeight="1" outlineLevel="1" x14ac:dyDescent="0.3">
      <c r="B138" s="240" t="s">
        <v>582</v>
      </c>
      <c r="C138" s="548" t="s">
        <v>583</v>
      </c>
      <c r="D138" s="549"/>
      <c r="E138" s="549"/>
      <c r="F138" s="171"/>
      <c r="G138" s="251"/>
      <c r="H138" s="76">
        <f>IF($F138="X",I138,IF(G138="X",I138,0))</f>
        <v>0</v>
      </c>
      <c r="I138" s="77">
        <f>'Tabella-Z2'!H144</f>
        <v>0.04</v>
      </c>
      <c r="J138" s="254"/>
      <c r="K138" s="76">
        <f t="shared" ref="K138:K140" si="67">IF($F138="X",L138,IF(J138="X",L138,0))</f>
        <v>0</v>
      </c>
      <c r="L138" s="77">
        <f>'Tabella-Z2'!H144</f>
        <v>0.04</v>
      </c>
      <c r="M138" s="254"/>
      <c r="N138" s="76">
        <f t="shared" si="58"/>
        <v>0</v>
      </c>
      <c r="O138" s="77">
        <f>'Tabella-Z2'!I144</f>
        <v>0.04</v>
      </c>
      <c r="P138" s="254"/>
      <c r="Q138" s="76">
        <f>IF($F138="X",R138,IF(P138="X",R138,0))</f>
        <v>0</v>
      </c>
      <c r="R138" s="77">
        <f>'Tabella-Z2'!I144</f>
        <v>0.04</v>
      </c>
      <c r="S138" s="254"/>
      <c r="T138" s="76">
        <f t="shared" si="60"/>
        <v>0</v>
      </c>
      <c r="U138" s="77">
        <f>'Tabella-Z2'!K144</f>
        <v>0.04</v>
      </c>
      <c r="V138" s="254"/>
      <c r="W138" s="76">
        <f t="shared" si="61"/>
        <v>0</v>
      </c>
      <c r="X138" s="77">
        <f>'Tabella-Z2'!K144</f>
        <v>0.04</v>
      </c>
      <c r="Y138" s="254"/>
      <c r="Z138" s="76">
        <f t="shared" ref="Z138:Z140" si="68">IF($F138="X",AA138,IF(Y138="X",AA138,0))</f>
        <v>0</v>
      </c>
      <c r="AA138" s="78">
        <f>'Tabella-Z2'!K144</f>
        <v>0.04</v>
      </c>
    </row>
    <row r="139" spans="1:27" ht="18" hidden="1" customHeight="1" outlineLevel="1" x14ac:dyDescent="0.3">
      <c r="B139" s="240" t="s">
        <v>584</v>
      </c>
      <c r="C139" s="548" t="s">
        <v>585</v>
      </c>
      <c r="D139" s="549"/>
      <c r="E139" s="549"/>
      <c r="F139" s="171"/>
      <c r="G139" s="251"/>
      <c r="H139" s="76">
        <f>IF($F139="X",I139,IF(G139="X",I139,0))</f>
        <v>0</v>
      </c>
      <c r="I139" s="77">
        <f>'Tabella-Z2'!H145</f>
        <v>0.25</v>
      </c>
      <c r="J139" s="254"/>
      <c r="K139" s="76">
        <f t="shared" si="67"/>
        <v>0</v>
      </c>
      <c r="L139" s="77">
        <f>'Tabella-Z2'!H145</f>
        <v>0.25</v>
      </c>
      <c r="M139" s="254"/>
      <c r="N139" s="76">
        <f t="shared" si="58"/>
        <v>0</v>
      </c>
      <c r="O139" s="77">
        <f>'Tabella-Z2'!I145</f>
        <v>0.25</v>
      </c>
      <c r="P139" s="254"/>
      <c r="Q139" s="76">
        <f t="shared" ref="Q139:Q140" si="69">IF($F139="X",R139,IF(P139="X",R139,0))</f>
        <v>0</v>
      </c>
      <c r="R139" s="77">
        <f>'Tabella-Z2'!I145</f>
        <v>0.25</v>
      </c>
      <c r="S139" s="254"/>
      <c r="T139" s="76">
        <f t="shared" si="60"/>
        <v>0</v>
      </c>
      <c r="U139" s="77">
        <f>'Tabella-Z2'!K145</f>
        <v>0.25</v>
      </c>
      <c r="V139" s="254"/>
      <c r="W139" s="76">
        <f t="shared" si="61"/>
        <v>0</v>
      </c>
      <c r="X139" s="77">
        <f>'Tabella-Z2'!K145</f>
        <v>0.25</v>
      </c>
      <c r="Y139" s="254"/>
      <c r="Z139" s="76">
        <f t="shared" si="68"/>
        <v>0</v>
      </c>
      <c r="AA139" s="78">
        <f>'Tabella-Z2'!K145</f>
        <v>0.25</v>
      </c>
    </row>
    <row r="140" spans="1:27" ht="18" hidden="1" customHeight="1" outlineLevel="1" x14ac:dyDescent="0.3">
      <c r="B140" s="240" t="s">
        <v>586</v>
      </c>
      <c r="C140" s="548" t="s">
        <v>587</v>
      </c>
      <c r="D140" s="549"/>
      <c r="E140" s="549"/>
      <c r="F140" s="171"/>
      <c r="G140" s="251"/>
      <c r="H140" s="76">
        <f>IF($F140="X",I140,IF(G140="X",I140,0))</f>
        <v>0</v>
      </c>
      <c r="I140" s="77">
        <f>'Tabella-Z2'!H146</f>
        <v>0.04</v>
      </c>
      <c r="J140" s="254"/>
      <c r="K140" s="76">
        <f t="shared" si="67"/>
        <v>0</v>
      </c>
      <c r="L140" s="77">
        <f>'Tabella-Z2'!H146</f>
        <v>0.04</v>
      </c>
      <c r="M140" s="254"/>
      <c r="N140" s="76">
        <f t="shared" si="58"/>
        <v>0</v>
      </c>
      <c r="O140" s="77">
        <f>'Tabella-Z2'!I146</f>
        <v>0.04</v>
      </c>
      <c r="P140" s="254"/>
      <c r="Q140" s="76">
        <f t="shared" si="69"/>
        <v>0</v>
      </c>
      <c r="R140" s="77">
        <f>'Tabella-Z2'!I146</f>
        <v>0.04</v>
      </c>
      <c r="S140" s="254"/>
      <c r="T140" s="76">
        <f t="shared" si="60"/>
        <v>0</v>
      </c>
      <c r="U140" s="77">
        <f>'Tabella-Z2'!K146</f>
        <v>0.04</v>
      </c>
      <c r="V140" s="254"/>
      <c r="W140" s="76">
        <f t="shared" si="61"/>
        <v>0</v>
      </c>
      <c r="X140" s="77">
        <f>'Tabella-Z2'!K146</f>
        <v>0.04</v>
      </c>
      <c r="Y140" s="254"/>
      <c r="Z140" s="76">
        <f t="shared" si="68"/>
        <v>0</v>
      </c>
      <c r="AA140" s="78">
        <f>'Tabella-Z2'!K146</f>
        <v>0.04</v>
      </c>
    </row>
    <row r="141" spans="1:27" ht="18" hidden="1" customHeight="1" outlineLevel="1" x14ac:dyDescent="0.3">
      <c r="B141" s="509" t="s">
        <v>694</v>
      </c>
      <c r="C141" s="509"/>
      <c r="D141" s="509"/>
      <c r="E141" s="104" t="s">
        <v>2</v>
      </c>
      <c r="F141" s="101"/>
      <c r="G141" s="102"/>
      <c r="H141" s="102">
        <f>SUM(H120:H124,H131:H133,H138:H140)</f>
        <v>0</v>
      </c>
      <c r="I141" s="102">
        <f>H141</f>
        <v>0</v>
      </c>
      <c r="J141" s="102"/>
      <c r="K141" s="102">
        <f>SUM(K120:K124,K131:K133,K138:K140)</f>
        <v>0</v>
      </c>
      <c r="L141" s="102">
        <f>K141</f>
        <v>0</v>
      </c>
      <c r="M141" s="102"/>
      <c r="N141" s="102">
        <f>SUM(N120:N124,N131:N133,N138:N140)</f>
        <v>0</v>
      </c>
      <c r="O141" s="102">
        <f>N141</f>
        <v>0</v>
      </c>
      <c r="P141" s="102"/>
      <c r="Q141" s="102">
        <f>SUM(Q120:Q124,Q131:Q133,Q138:Q140)</f>
        <v>0</v>
      </c>
      <c r="R141" s="102">
        <f>Q141</f>
        <v>0</v>
      </c>
      <c r="S141" s="102"/>
      <c r="T141" s="102">
        <f>SUM(T120:T124,T131:T133,T138:T140)</f>
        <v>0</v>
      </c>
      <c r="U141" s="102">
        <f>T141</f>
        <v>0</v>
      </c>
      <c r="V141" s="102"/>
      <c r="W141" s="102">
        <f>SUM(W120:W124,W131:W133,W138:W140)</f>
        <v>0</v>
      </c>
      <c r="X141" s="102">
        <f>W141</f>
        <v>0</v>
      </c>
      <c r="Y141" s="102"/>
      <c r="Z141" s="102">
        <f>SUM(Z120:Z124,Z131:Z133,Z138:Z140)</f>
        <v>0</v>
      </c>
      <c r="AA141" s="102">
        <f>Z141</f>
        <v>0</v>
      </c>
    </row>
    <row r="142" spans="1:27" ht="12.75" hidden="1" customHeight="1" outlineLevel="1" thickBot="1" x14ac:dyDescent="0.35">
      <c r="B142" s="475" t="s">
        <v>7</v>
      </c>
      <c r="C142" s="475"/>
      <c r="D142" s="475"/>
      <c r="E142" s="113" t="s">
        <v>3</v>
      </c>
      <c r="F142" s="112"/>
      <c r="G142" s="469">
        <f>I141*G4*G5*G7+$C$130*G5*G7*SUM(H221:H226)+G5*G7*SUM(H228:H229)+G5*G7*SUM(H231:H232)+G4*G5*G7*H131*$E$131</f>
        <v>0</v>
      </c>
      <c r="H142" s="470"/>
      <c r="I142" s="470"/>
      <c r="J142" s="469">
        <f>L141*J4*J5*J7+$C$130*J5*J7*SUM(K221:K226)+J5*J7*SUM(K228:K229)+J5*J7*SUM(K231:K232)+J4*J5*J7*K131*$E$131</f>
        <v>0</v>
      </c>
      <c r="K142" s="470"/>
      <c r="L142" s="470"/>
      <c r="M142" s="469">
        <f>O141*M4*M5*M7+$C$130*M5*M7*SUM(N221:N226)+M5*M7*SUM(N228:N229)+M5*M7*SUM(N231:N232)+M4*M5*M7*N131*$E$131</f>
        <v>0</v>
      </c>
      <c r="N142" s="470"/>
      <c r="O142" s="470"/>
      <c r="P142" s="469">
        <f>R141*P4*P5*P7+$C$130*P5*P7*SUM(Q221:Q226)+P5*P7*SUM(Q228:Q229)+P5*P7*SUM(Q231:Q232)+P4*P5*P7*Q131*$E$131</f>
        <v>0</v>
      </c>
      <c r="Q142" s="470"/>
      <c r="R142" s="470"/>
      <c r="S142" s="469">
        <f>U141*S4*S5*S7+$C$130*S5*S7*SUM(T221:T226)+S5*S7*SUM(T228:T229)+S5*S7*SUM(T231:T232)+S4*S5*S7*T131*$E$131</f>
        <v>0</v>
      </c>
      <c r="T142" s="470"/>
      <c r="U142" s="470"/>
      <c r="V142" s="469">
        <f>X141*V4*V5*V7+$C$130*V5*V7*SUM(W221:W226)+V5*V7*SUM(W228:W229)+V5*V7*SUM(W231:W232)+V4*V5*V7*W131*$E$131</f>
        <v>0</v>
      </c>
      <c r="W142" s="470"/>
      <c r="X142" s="470"/>
      <c r="Y142" s="469">
        <f>AA141*Y4*Y5*Y7+$C$130*Y5*Y7*SUM(Z221:Z226)+Y5*Y7*SUM(Z228:Z229)+Y5*Y7*SUM(Z231:Z232)+Y4*Y5*Y7*Z131*$E$131</f>
        <v>0</v>
      </c>
      <c r="Z142" s="470"/>
      <c r="AA142" s="470"/>
    </row>
    <row r="143" spans="1:27" ht="24.75" hidden="1" customHeight="1" outlineLevel="1" thickBot="1" x14ac:dyDescent="0.35">
      <c r="A143" s="177"/>
      <c r="B143" s="564" t="s">
        <v>605</v>
      </c>
      <c r="C143" s="565"/>
      <c r="D143" s="565"/>
      <c r="E143" s="565"/>
      <c r="F143" s="565"/>
      <c r="G143" s="570">
        <f>SUM(G142:AA142)</f>
        <v>0</v>
      </c>
      <c r="H143" s="570"/>
      <c r="I143" s="570"/>
      <c r="J143" s="570"/>
      <c r="K143" s="570"/>
      <c r="L143" s="570"/>
      <c r="M143" s="570"/>
      <c r="N143" s="570"/>
      <c r="O143" s="570"/>
      <c r="P143" s="570"/>
      <c r="Q143" s="570"/>
      <c r="R143" s="570"/>
      <c r="S143" s="570"/>
      <c r="T143" s="570"/>
      <c r="U143" s="570"/>
      <c r="V143" s="570"/>
      <c r="W143" s="570"/>
      <c r="X143" s="570"/>
      <c r="Y143" s="570"/>
      <c r="Z143" s="570"/>
      <c r="AA143" s="571"/>
    </row>
    <row r="144" spans="1:27" ht="20.25" hidden="1" customHeight="1" x14ac:dyDescent="0.3">
      <c r="A144" s="177"/>
      <c r="B144" s="14"/>
      <c r="C144" s="14"/>
      <c r="D144" s="15"/>
      <c r="E144" s="16"/>
      <c r="F144" s="16"/>
      <c r="G144" s="17"/>
      <c r="H144" s="17"/>
      <c r="I144" s="17"/>
      <c r="J144" s="17"/>
      <c r="K144" s="17"/>
      <c r="L144" s="17"/>
      <c r="M144" s="17"/>
      <c r="N144" s="17"/>
      <c r="O144" s="17"/>
      <c r="P144" s="17"/>
      <c r="Q144" s="17"/>
      <c r="R144" s="17"/>
      <c r="S144" s="17"/>
      <c r="T144" s="17"/>
      <c r="U144" s="17"/>
      <c r="V144" s="17"/>
      <c r="W144" s="17"/>
      <c r="X144" s="17"/>
      <c r="Y144" s="17"/>
      <c r="Z144" s="17"/>
      <c r="AA144" s="17"/>
    </row>
    <row r="145" spans="1:28" ht="18" customHeight="1" outlineLevel="1" x14ac:dyDescent="0.3">
      <c r="A145" s="177"/>
      <c r="B145" s="110" t="s">
        <v>693</v>
      </c>
      <c r="C145" s="510" t="s">
        <v>699</v>
      </c>
      <c r="D145" s="480"/>
      <c r="E145" s="480"/>
      <c r="F145" s="480"/>
      <c r="G145" s="480"/>
      <c r="H145" s="480"/>
      <c r="I145" s="480"/>
      <c r="J145" s="480"/>
      <c r="K145" s="480"/>
      <c r="L145" s="480"/>
      <c r="M145" s="480"/>
      <c r="N145" s="480"/>
      <c r="O145" s="480"/>
      <c r="P145" s="480"/>
      <c r="Q145" s="480"/>
      <c r="R145" s="480"/>
      <c r="S145" s="480"/>
      <c r="T145" s="480"/>
      <c r="U145" s="480"/>
      <c r="V145" s="480"/>
      <c r="W145" s="480"/>
      <c r="X145" s="480"/>
      <c r="Y145" s="480"/>
      <c r="Z145" s="480"/>
      <c r="AA145" s="480"/>
    </row>
    <row r="146" spans="1:28" ht="30" customHeight="1" outlineLevel="1" x14ac:dyDescent="0.3">
      <c r="B146" s="198" t="s">
        <v>588</v>
      </c>
      <c r="C146" s="542" t="s">
        <v>632</v>
      </c>
      <c r="D146" s="543"/>
      <c r="E146" s="543"/>
      <c r="F146" s="372"/>
      <c r="G146" s="251"/>
      <c r="H146" s="76">
        <f>IF($F146="X",I146,IF(G146="X",I146,0))</f>
        <v>0</v>
      </c>
      <c r="I146" s="77">
        <f>'Tabella-Z2'!H152</f>
        <v>0.08</v>
      </c>
      <c r="J146" s="254"/>
      <c r="K146" s="76">
        <f t="shared" ref="K146:K147" si="70">IF($F146="X",L146,IF(J146="X",L146,0))</f>
        <v>0</v>
      </c>
      <c r="L146" s="77">
        <f>'Tabella-Z2'!H152</f>
        <v>0.08</v>
      </c>
      <c r="M146" s="254"/>
      <c r="N146" s="76">
        <f t="shared" ref="N146:N148" si="71">IF($F146="X",O146,IF(M146="X",O146,0))</f>
        <v>0</v>
      </c>
      <c r="O146" s="77">
        <f>'Tabella-Z2'!I152</f>
        <v>0.08</v>
      </c>
      <c r="P146" s="254"/>
      <c r="Q146" s="76">
        <f t="shared" ref="Q146:Q148" si="72">IF($F146="X",R146,IF(P146="X",R146,0))</f>
        <v>0</v>
      </c>
      <c r="R146" s="77">
        <f>'Tabella-Z2'!I152</f>
        <v>0.08</v>
      </c>
      <c r="S146" s="254"/>
      <c r="T146" s="76">
        <f t="shared" ref="T146:T147" si="73">IF($F146="X",U146,IF(S146="X",U146,0))</f>
        <v>0</v>
      </c>
      <c r="U146" s="77">
        <f>'Tabella-Z2'!K152</f>
        <v>0.08</v>
      </c>
      <c r="V146" s="254"/>
      <c r="W146" s="76">
        <f t="shared" ref="W146:W147" si="74">IF($F146="X",X146,IF(V146="X",X146,0))</f>
        <v>0</v>
      </c>
      <c r="X146" s="77">
        <f>'Tabella-Z2'!K152</f>
        <v>0.08</v>
      </c>
      <c r="Y146" s="254"/>
      <c r="Z146" s="76">
        <f t="shared" ref="Z146:Z147" si="75">IF($F146="X",AA146,IF(Y146="X",AA146,0))</f>
        <v>0</v>
      </c>
      <c r="AA146" s="76">
        <f>'Tabella-Z2'!K152</f>
        <v>0.08</v>
      </c>
      <c r="AB146" s="217"/>
    </row>
    <row r="147" spans="1:28" ht="30" customHeight="1" outlineLevel="1" x14ac:dyDescent="0.3">
      <c r="B147" s="198" t="s">
        <v>589</v>
      </c>
      <c r="C147" s="542" t="s">
        <v>590</v>
      </c>
      <c r="D147" s="549"/>
      <c r="E147" s="549"/>
      <c r="F147" s="372"/>
      <c r="G147" s="251"/>
      <c r="H147" s="76">
        <f>IF($F147="X",I147,IF(G147="X",I147,0))</f>
        <v>0</v>
      </c>
      <c r="I147" s="77">
        <f>'Tabella-Z2'!H153</f>
        <v>0.02</v>
      </c>
      <c r="J147" s="254"/>
      <c r="K147" s="76">
        <f t="shared" si="70"/>
        <v>0</v>
      </c>
      <c r="L147" s="77">
        <f>'Tabella-Z2'!H153</f>
        <v>0.02</v>
      </c>
      <c r="M147" s="254"/>
      <c r="N147" s="76">
        <f t="shared" si="71"/>
        <v>0</v>
      </c>
      <c r="O147" s="77">
        <f>'Tabella-Z2'!I153</f>
        <v>0.02</v>
      </c>
      <c r="P147" s="254"/>
      <c r="Q147" s="76">
        <f t="shared" si="72"/>
        <v>0</v>
      </c>
      <c r="R147" s="77">
        <f>'Tabella-Z2'!I153</f>
        <v>0.02</v>
      </c>
      <c r="S147" s="254"/>
      <c r="T147" s="76">
        <f t="shared" si="73"/>
        <v>0</v>
      </c>
      <c r="U147" s="77">
        <f>'Tabella-Z2'!K153</f>
        <v>0.02</v>
      </c>
      <c r="V147" s="254"/>
      <c r="W147" s="76">
        <f t="shared" si="74"/>
        <v>0</v>
      </c>
      <c r="X147" s="77">
        <f>'Tabella-Z2'!K153</f>
        <v>0.02</v>
      </c>
      <c r="Y147" s="254"/>
      <c r="Z147" s="76">
        <f t="shared" si="75"/>
        <v>0</v>
      </c>
      <c r="AA147" s="76">
        <f>'Tabella-Z2'!K153</f>
        <v>0.02</v>
      </c>
      <c r="AB147" s="217"/>
    </row>
    <row r="148" spans="1:28" ht="30" customHeight="1" outlineLevel="1" x14ac:dyDescent="0.3">
      <c r="B148" s="198" t="s">
        <v>591</v>
      </c>
      <c r="C148" s="542" t="s">
        <v>592</v>
      </c>
      <c r="D148" s="549"/>
      <c r="E148" s="549"/>
      <c r="F148" s="372" t="s">
        <v>713</v>
      </c>
      <c r="G148" s="566"/>
      <c r="H148" s="567"/>
      <c r="I148" s="567"/>
      <c r="J148" s="568"/>
      <c r="K148" s="567"/>
      <c r="L148" s="567"/>
      <c r="M148" s="254"/>
      <c r="N148" s="76">
        <f t="shared" si="71"/>
        <v>0.22</v>
      </c>
      <c r="O148" s="77">
        <f>'Tabella-Z2'!I154</f>
        <v>0.22</v>
      </c>
      <c r="P148" s="254"/>
      <c r="Q148" s="76">
        <f t="shared" si="72"/>
        <v>0.22</v>
      </c>
      <c r="R148" s="77">
        <f>'Tabella-Z2'!I154</f>
        <v>0.22</v>
      </c>
      <c r="S148" s="568"/>
      <c r="T148" s="567"/>
      <c r="U148" s="567"/>
      <c r="V148" s="568"/>
      <c r="W148" s="567"/>
      <c r="X148" s="567"/>
      <c r="Y148" s="568"/>
      <c r="Z148" s="567"/>
      <c r="AA148" s="569"/>
      <c r="AB148" s="217"/>
    </row>
    <row r="149" spans="1:28" ht="30" customHeight="1" outlineLevel="1" x14ac:dyDescent="0.3">
      <c r="B149" s="198" t="s">
        <v>593</v>
      </c>
      <c r="C149" s="542" t="s">
        <v>594</v>
      </c>
      <c r="D149" s="549"/>
      <c r="E149" s="549"/>
      <c r="F149" s="372"/>
      <c r="G149" s="566"/>
      <c r="H149" s="567"/>
      <c r="I149" s="567"/>
      <c r="J149" s="568"/>
      <c r="K149" s="567"/>
      <c r="L149" s="567"/>
      <c r="M149" s="568"/>
      <c r="N149" s="567"/>
      <c r="O149" s="567"/>
      <c r="P149" s="568"/>
      <c r="Q149" s="567"/>
      <c r="R149" s="567"/>
      <c r="S149" s="254"/>
      <c r="T149" s="76">
        <f t="shared" ref="T149:T150" si="76">IF($F149="X",U149,IF(S149="X",U149,0))</f>
        <v>0</v>
      </c>
      <c r="U149" s="77">
        <f>'Tabella-Z2'!K155</f>
        <v>0.18</v>
      </c>
      <c r="V149" s="254"/>
      <c r="W149" s="76">
        <f t="shared" ref="W149:W150" si="77">IF($F149="X",X149,IF(V149="X",X149,0))</f>
        <v>0</v>
      </c>
      <c r="X149" s="77">
        <f>'Tabella-Z2'!K155</f>
        <v>0.18</v>
      </c>
      <c r="Y149" s="254"/>
      <c r="Z149" s="76">
        <f t="shared" ref="Z149:Z150" si="78">IF($F149="X",AA149,IF(Y149="X",AA149,0))</f>
        <v>0</v>
      </c>
      <c r="AA149" s="76">
        <f>'Tabella-Z2'!K155</f>
        <v>0.18</v>
      </c>
      <c r="AB149" s="217"/>
    </row>
    <row r="150" spans="1:28" ht="30" customHeight="1" outlineLevel="1" x14ac:dyDescent="0.3">
      <c r="B150" s="198" t="s">
        <v>595</v>
      </c>
      <c r="C150" s="542" t="s">
        <v>420</v>
      </c>
      <c r="D150" s="543"/>
      <c r="E150" s="543"/>
      <c r="F150" s="372"/>
      <c r="G150" s="251"/>
      <c r="H150" s="76">
        <f>IF($F150="X",I150,IF(G150="X",I150,0))</f>
        <v>0</v>
      </c>
      <c r="I150" s="77">
        <f>'Tabella-Z2'!H156</f>
        <v>0.03</v>
      </c>
      <c r="J150" s="254"/>
      <c r="K150" s="76">
        <f t="shared" ref="K150" si="79">IF($F150="X",L150,IF(J150="X",L150,0))</f>
        <v>0</v>
      </c>
      <c r="L150" s="77">
        <f>'Tabella-Z2'!H156</f>
        <v>0.03</v>
      </c>
      <c r="M150" s="254"/>
      <c r="N150" s="76">
        <f t="shared" ref="N150" si="80">IF($F150="X",O150,IF(M150="X",O150,0))</f>
        <v>0</v>
      </c>
      <c r="O150" s="77">
        <f>'Tabella-Z2'!I156</f>
        <v>0.03</v>
      </c>
      <c r="P150" s="254"/>
      <c r="Q150" s="76">
        <f t="shared" ref="Q150" si="81">IF($F150="X",R150,IF(P150="X",R150,0))</f>
        <v>0</v>
      </c>
      <c r="R150" s="77">
        <f>'Tabella-Z2'!I156</f>
        <v>0.03</v>
      </c>
      <c r="S150" s="254"/>
      <c r="T150" s="76">
        <f t="shared" si="76"/>
        <v>0</v>
      </c>
      <c r="U150" s="77">
        <f>'Tabella-Z2'!K156</f>
        <v>0.03</v>
      </c>
      <c r="V150" s="254"/>
      <c r="W150" s="76">
        <f t="shared" si="77"/>
        <v>0</v>
      </c>
      <c r="X150" s="77">
        <f>'Tabella-Z2'!K156</f>
        <v>0.03</v>
      </c>
      <c r="Y150" s="254"/>
      <c r="Z150" s="76">
        <f t="shared" si="78"/>
        <v>0</v>
      </c>
      <c r="AA150" s="76">
        <f>'Tabella-Z2'!K156</f>
        <v>0.03</v>
      </c>
      <c r="AB150" s="217"/>
    </row>
    <row r="151" spans="1:28" ht="15.75" customHeight="1" outlineLevel="1" x14ac:dyDescent="0.3">
      <c r="B151" s="509" t="s">
        <v>694</v>
      </c>
      <c r="C151" s="509"/>
      <c r="D151" s="509"/>
      <c r="E151" s="101" t="s">
        <v>2</v>
      </c>
      <c r="F151" s="101"/>
      <c r="G151" s="102"/>
      <c r="H151" s="102">
        <f>SUM(H146:H150)</f>
        <v>0</v>
      </c>
      <c r="I151" s="102">
        <f>H151</f>
        <v>0</v>
      </c>
      <c r="J151" s="102"/>
      <c r="K151" s="102">
        <f>SUM(K146:K150)</f>
        <v>0</v>
      </c>
      <c r="L151" s="102">
        <f>K151</f>
        <v>0</v>
      </c>
      <c r="M151" s="102"/>
      <c r="N151" s="102">
        <f>SUM(N146:N150)</f>
        <v>0.22</v>
      </c>
      <c r="O151" s="102">
        <f>N151</f>
        <v>0.22</v>
      </c>
      <c r="P151" s="102"/>
      <c r="Q151" s="102">
        <f>SUM(Q146:Q150)</f>
        <v>0.22</v>
      </c>
      <c r="R151" s="102">
        <f>Q151</f>
        <v>0.22</v>
      </c>
      <c r="S151" s="102"/>
      <c r="T151" s="102">
        <f>SUM(T146:T150)</f>
        <v>0</v>
      </c>
      <c r="U151" s="102">
        <f>T151</f>
        <v>0</v>
      </c>
      <c r="V151" s="102"/>
      <c r="W151" s="102">
        <f>SUM(W146:W150)</f>
        <v>0</v>
      </c>
      <c r="X151" s="102">
        <f>W151</f>
        <v>0</v>
      </c>
      <c r="Y151" s="102"/>
      <c r="Z151" s="102">
        <f>SUM(Z146:Z150)</f>
        <v>0</v>
      </c>
      <c r="AA151" s="318">
        <f>Z151</f>
        <v>0</v>
      </c>
      <c r="AB151" s="217"/>
    </row>
    <row r="152" spans="1:28" ht="12.75" customHeight="1" outlineLevel="1" thickBot="1" x14ac:dyDescent="0.35">
      <c r="B152" s="475" t="s">
        <v>7</v>
      </c>
      <c r="C152" s="475"/>
      <c r="D152" s="475"/>
      <c r="E152" s="112" t="s">
        <v>3</v>
      </c>
      <c r="F152" s="112"/>
      <c r="G152" s="469">
        <f>I151*G4*G5*G7</f>
        <v>0</v>
      </c>
      <c r="H152" s="470"/>
      <c r="I152" s="470"/>
      <c r="J152" s="469">
        <f>L151*J4*J5*J7</f>
        <v>0</v>
      </c>
      <c r="K152" s="470"/>
      <c r="L152" s="470"/>
      <c r="M152" s="469">
        <f>O151*M4*M5*M7</f>
        <v>10588.178859929732</v>
      </c>
      <c r="N152" s="470"/>
      <c r="O152" s="470"/>
      <c r="P152" s="469">
        <f>R151*P4*P5*P7</f>
        <v>9886.0261478095599</v>
      </c>
      <c r="Q152" s="470"/>
      <c r="R152" s="470"/>
      <c r="S152" s="469">
        <f>U151*S4*S5*S7</f>
        <v>0</v>
      </c>
      <c r="T152" s="470"/>
      <c r="U152" s="470"/>
      <c r="V152" s="469">
        <f>X151*V4*V5*V7</f>
        <v>0</v>
      </c>
      <c r="W152" s="470"/>
      <c r="X152" s="470"/>
      <c r="Y152" s="469">
        <f>AA151*Y4*Y5*Y7</f>
        <v>0</v>
      </c>
      <c r="Z152" s="470"/>
      <c r="AA152" s="575"/>
      <c r="AB152" s="217"/>
    </row>
    <row r="153" spans="1:28" ht="26.25" customHeight="1" outlineLevel="1" thickBot="1" x14ac:dyDescent="0.35">
      <c r="A153" s="177"/>
      <c r="B153" s="471" t="s">
        <v>605</v>
      </c>
      <c r="C153" s="472"/>
      <c r="D153" s="472"/>
      <c r="E153" s="472"/>
      <c r="F153" s="473"/>
      <c r="G153" s="570">
        <f>SUM(G152:AA152)</f>
        <v>20474.205007739292</v>
      </c>
      <c r="H153" s="570"/>
      <c r="I153" s="570"/>
      <c r="J153" s="570"/>
      <c r="K153" s="570"/>
      <c r="L153" s="570"/>
      <c r="M153" s="570"/>
      <c r="N153" s="570"/>
      <c r="O153" s="570"/>
      <c r="P153" s="570"/>
      <c r="Q153" s="570"/>
      <c r="R153" s="570"/>
      <c r="S153" s="570"/>
      <c r="T153" s="570"/>
      <c r="U153" s="570"/>
      <c r="V153" s="570"/>
      <c r="W153" s="570"/>
      <c r="X153" s="570"/>
      <c r="Y153" s="570"/>
      <c r="Z153" s="570"/>
      <c r="AA153" s="571"/>
    </row>
    <row r="154" spans="1:28" ht="20.25" hidden="1" customHeight="1" x14ac:dyDescent="0.3">
      <c r="A154" s="177"/>
      <c r="B154" s="14"/>
      <c r="C154" s="14"/>
      <c r="D154" s="15"/>
      <c r="E154" s="16"/>
      <c r="F154" s="16"/>
      <c r="G154" s="17"/>
      <c r="H154" s="17"/>
      <c r="I154" s="17"/>
      <c r="J154" s="17"/>
      <c r="K154" s="17"/>
      <c r="L154" s="17"/>
      <c r="M154" s="17"/>
      <c r="N154" s="17"/>
      <c r="O154" s="17"/>
      <c r="P154" s="17"/>
      <c r="Q154" s="17"/>
      <c r="R154" s="17"/>
      <c r="S154" s="17"/>
      <c r="T154" s="17"/>
      <c r="U154" s="17"/>
      <c r="V154" s="17"/>
      <c r="W154" s="17"/>
      <c r="X154" s="17"/>
      <c r="Y154" s="17"/>
      <c r="Z154" s="17"/>
      <c r="AA154" s="17"/>
    </row>
    <row r="155" spans="1:28" ht="18" hidden="1" customHeight="1" outlineLevel="1" x14ac:dyDescent="0.3">
      <c r="A155" s="177"/>
      <c r="B155" s="98" t="s">
        <v>696</v>
      </c>
      <c r="C155" s="572" t="s">
        <v>695</v>
      </c>
      <c r="D155" s="551"/>
      <c r="E155" s="551"/>
      <c r="F155" s="551"/>
      <c r="G155" s="551"/>
      <c r="H155" s="551"/>
      <c r="I155" s="551"/>
      <c r="J155" s="551"/>
      <c r="K155" s="551"/>
      <c r="L155" s="551"/>
      <c r="M155" s="551"/>
      <c r="N155" s="551"/>
      <c r="O155" s="551"/>
      <c r="P155" s="551"/>
      <c r="Q155" s="551"/>
      <c r="R155" s="551"/>
      <c r="S155" s="551"/>
      <c r="T155" s="551"/>
      <c r="U155" s="551"/>
      <c r="V155" s="551"/>
      <c r="W155" s="551"/>
      <c r="X155" s="551"/>
      <c r="Y155" s="551"/>
      <c r="Z155" s="551"/>
      <c r="AA155" s="551"/>
    </row>
    <row r="156" spans="1:28" ht="60" hidden="1" customHeight="1" outlineLevel="1" x14ac:dyDescent="0.3">
      <c r="B156" s="198" t="s">
        <v>596</v>
      </c>
      <c r="C156" s="542" t="s">
        <v>597</v>
      </c>
      <c r="D156" s="549"/>
      <c r="E156" s="573"/>
      <c r="F156" s="212"/>
      <c r="G156" s="574"/>
      <c r="H156" s="567"/>
      <c r="I156" s="567"/>
      <c r="J156" s="568"/>
      <c r="K156" s="567"/>
      <c r="L156" s="567"/>
      <c r="M156" s="568"/>
      <c r="N156" s="567"/>
      <c r="O156" s="567"/>
      <c r="P156" s="568"/>
      <c r="Q156" s="567"/>
      <c r="R156" s="567"/>
      <c r="S156" s="568"/>
      <c r="T156" s="567"/>
      <c r="U156" s="567"/>
      <c r="V156" s="568"/>
      <c r="W156" s="567"/>
      <c r="X156" s="567"/>
      <c r="Y156" s="568"/>
      <c r="Z156" s="567"/>
      <c r="AA156" s="569"/>
      <c r="AB156" s="217"/>
    </row>
    <row r="157" spans="1:28" ht="60" hidden="1" customHeight="1" outlineLevel="1" x14ac:dyDescent="0.3">
      <c r="B157" s="198" t="s">
        <v>598</v>
      </c>
      <c r="C157" s="542" t="s">
        <v>599</v>
      </c>
      <c r="D157" s="549"/>
      <c r="E157" s="573"/>
      <c r="F157" s="213"/>
      <c r="G157" s="574"/>
      <c r="H157" s="567"/>
      <c r="I157" s="567"/>
      <c r="J157" s="568"/>
      <c r="K157" s="567"/>
      <c r="L157" s="567"/>
      <c r="M157" s="568"/>
      <c r="N157" s="567"/>
      <c r="O157" s="567"/>
      <c r="P157" s="568"/>
      <c r="Q157" s="567"/>
      <c r="R157" s="567"/>
      <c r="S157" s="568"/>
      <c r="T157" s="567"/>
      <c r="U157" s="567"/>
      <c r="V157" s="568"/>
      <c r="W157" s="567"/>
      <c r="X157" s="567"/>
      <c r="Y157" s="568"/>
      <c r="Z157" s="567"/>
      <c r="AA157" s="569"/>
      <c r="AB157" s="217"/>
    </row>
    <row r="158" spans="1:28" ht="15.75" hidden="1" customHeight="1" outlineLevel="1" x14ac:dyDescent="0.3">
      <c r="B158" s="509" t="s">
        <v>694</v>
      </c>
      <c r="C158" s="509"/>
      <c r="D158" s="509"/>
      <c r="E158" s="104" t="s">
        <v>2</v>
      </c>
      <c r="F158" s="105"/>
      <c r="G158" s="106"/>
      <c r="H158" s="102">
        <f>SUM(H156:H157)</f>
        <v>0</v>
      </c>
      <c r="I158" s="102">
        <f>H158</f>
        <v>0</v>
      </c>
      <c r="J158" s="102"/>
      <c r="K158" s="102">
        <f>SUM(K156:K157)</f>
        <v>0</v>
      </c>
      <c r="L158" s="102">
        <f>K158</f>
        <v>0</v>
      </c>
      <c r="M158" s="102"/>
      <c r="N158" s="102">
        <f>SUM(N156:N157)</f>
        <v>0</v>
      </c>
      <c r="O158" s="102">
        <f>N158</f>
        <v>0</v>
      </c>
      <c r="P158" s="102"/>
      <c r="Q158" s="102">
        <f>SUM(Q156:Q157)</f>
        <v>0</v>
      </c>
      <c r="R158" s="102">
        <f>Q158</f>
        <v>0</v>
      </c>
      <c r="S158" s="102"/>
      <c r="T158" s="102">
        <f>SUM(T156:T157)</f>
        <v>0</v>
      </c>
      <c r="U158" s="102">
        <f>T158</f>
        <v>0</v>
      </c>
      <c r="V158" s="102"/>
      <c r="W158" s="102">
        <f>SUM(W156:W157)</f>
        <v>0</v>
      </c>
      <c r="X158" s="102">
        <f>W158</f>
        <v>0</v>
      </c>
      <c r="Y158" s="102"/>
      <c r="Z158" s="102">
        <f>SUM(Z156:Z157)</f>
        <v>0</v>
      </c>
      <c r="AA158" s="318">
        <f>Z158</f>
        <v>0</v>
      </c>
      <c r="AB158" s="217"/>
    </row>
    <row r="159" spans="1:28" ht="12.75" hidden="1" customHeight="1" outlineLevel="1" thickBot="1" x14ac:dyDescent="0.35">
      <c r="B159" s="475" t="s">
        <v>7</v>
      </c>
      <c r="C159" s="475"/>
      <c r="D159" s="475"/>
      <c r="E159" s="113" t="s">
        <v>3</v>
      </c>
      <c r="F159" s="114"/>
      <c r="G159" s="576">
        <f>I158*G4*G5*G7</f>
        <v>0</v>
      </c>
      <c r="H159" s="577"/>
      <c r="I159" s="578"/>
      <c r="J159" s="576">
        <f>L158*J4*J5*J7</f>
        <v>0</v>
      </c>
      <c r="K159" s="577"/>
      <c r="L159" s="578"/>
      <c r="M159" s="576">
        <f>O158*M4*M5*M7</f>
        <v>0</v>
      </c>
      <c r="N159" s="577"/>
      <c r="O159" s="578"/>
      <c r="P159" s="576">
        <f>R158*P4*P5*P7</f>
        <v>0</v>
      </c>
      <c r="Q159" s="577"/>
      <c r="R159" s="578"/>
      <c r="S159" s="576">
        <f>U158*S4*S5*S7</f>
        <v>0</v>
      </c>
      <c r="T159" s="577"/>
      <c r="U159" s="578"/>
      <c r="V159" s="576">
        <f>X158*V4*V5*V7</f>
        <v>0</v>
      </c>
      <c r="W159" s="577"/>
      <c r="X159" s="578"/>
      <c r="Y159" s="576">
        <f>AA158*Y4*Y5*Y7</f>
        <v>0</v>
      </c>
      <c r="Z159" s="577"/>
      <c r="AA159" s="577"/>
      <c r="AB159" s="217"/>
    </row>
    <row r="160" spans="1:28" ht="26.25" hidden="1" customHeight="1" outlineLevel="1" thickBot="1" x14ac:dyDescent="0.35">
      <c r="A160" s="177"/>
      <c r="B160" s="564" t="s">
        <v>605</v>
      </c>
      <c r="C160" s="565"/>
      <c r="D160" s="565"/>
      <c r="E160" s="565"/>
      <c r="F160" s="565"/>
      <c r="G160" s="570">
        <f>SUM(G159:AA159)</f>
        <v>0</v>
      </c>
      <c r="H160" s="570"/>
      <c r="I160" s="570"/>
      <c r="J160" s="570"/>
      <c r="K160" s="570"/>
      <c r="L160" s="570"/>
      <c r="M160" s="570"/>
      <c r="N160" s="570"/>
      <c r="O160" s="570"/>
      <c r="P160" s="570"/>
      <c r="Q160" s="570"/>
      <c r="R160" s="570"/>
      <c r="S160" s="570"/>
      <c r="T160" s="570"/>
      <c r="U160" s="570"/>
      <c r="V160" s="570"/>
      <c r="W160" s="570"/>
      <c r="X160" s="570"/>
      <c r="Y160" s="570"/>
      <c r="Z160" s="570"/>
      <c r="AA160" s="571"/>
    </row>
    <row r="161" spans="1:27" ht="42" customHeight="1" collapsed="1" x14ac:dyDescent="0.3">
      <c r="A161" s="168"/>
      <c r="B161" s="107"/>
      <c r="C161" s="107"/>
      <c r="D161" s="107"/>
      <c r="E161" s="108"/>
      <c r="F161" s="30"/>
      <c r="G161" s="30"/>
      <c r="H161" s="30"/>
      <c r="I161" s="30"/>
      <c r="J161" s="30"/>
      <c r="K161" s="30"/>
      <c r="L161" s="30"/>
      <c r="M161" s="30"/>
      <c r="N161" s="30"/>
      <c r="O161" s="30"/>
      <c r="P161" s="30"/>
      <c r="Q161" s="30"/>
      <c r="R161" s="30"/>
      <c r="S161" s="30"/>
      <c r="T161" s="30"/>
      <c r="U161" s="30"/>
      <c r="V161" s="30"/>
      <c r="W161" s="30"/>
      <c r="X161" s="30"/>
      <c r="Y161" s="30"/>
      <c r="Z161" s="30"/>
      <c r="AA161" s="30"/>
    </row>
    <row r="162" spans="1:27" ht="15.9" customHeight="1" x14ac:dyDescent="0.3">
      <c r="A162" s="168"/>
      <c r="B162" s="579" t="s">
        <v>697</v>
      </c>
      <c r="C162" s="580"/>
      <c r="D162" s="580"/>
      <c r="E162" s="580"/>
      <c r="F162" s="580"/>
      <c r="G162" s="600">
        <f>G26</f>
        <v>0</v>
      </c>
      <c r="H162" s="600"/>
      <c r="I162" s="600"/>
      <c r="J162" s="600"/>
      <c r="K162" s="600"/>
      <c r="L162" s="600"/>
      <c r="M162" s="600"/>
      <c r="N162" s="600"/>
      <c r="O162" s="600"/>
      <c r="P162" s="600"/>
      <c r="Q162" s="600"/>
      <c r="R162" s="600"/>
      <c r="S162" s="600"/>
      <c r="T162" s="600"/>
      <c r="U162" s="600"/>
      <c r="V162" s="600"/>
      <c r="W162" s="600"/>
      <c r="X162" s="600"/>
      <c r="Y162" s="600"/>
      <c r="Z162" s="600"/>
      <c r="AA162" s="601"/>
    </row>
    <row r="163" spans="1:27" ht="15.9" customHeight="1" x14ac:dyDescent="0.3">
      <c r="A163" s="214"/>
      <c r="B163" s="592" t="s">
        <v>600</v>
      </c>
      <c r="C163" s="593"/>
      <c r="D163" s="593"/>
      <c r="E163" s="593"/>
      <c r="F163" s="593"/>
      <c r="G163" s="587">
        <f>G60</f>
        <v>0</v>
      </c>
      <c r="H163" s="587"/>
      <c r="I163" s="587"/>
      <c r="J163" s="587"/>
      <c r="K163" s="587"/>
      <c r="L163" s="587"/>
      <c r="M163" s="587"/>
      <c r="N163" s="587"/>
      <c r="O163" s="587"/>
      <c r="P163" s="587"/>
      <c r="Q163" s="587"/>
      <c r="R163" s="587"/>
      <c r="S163" s="587"/>
      <c r="T163" s="587"/>
      <c r="U163" s="587"/>
      <c r="V163" s="587"/>
      <c r="W163" s="587"/>
      <c r="X163" s="587"/>
      <c r="Y163" s="587"/>
      <c r="Z163" s="587"/>
      <c r="AA163" s="588"/>
    </row>
    <row r="164" spans="1:27" ht="15.9" customHeight="1" x14ac:dyDescent="0.3">
      <c r="A164" s="214"/>
      <c r="B164" s="592" t="s">
        <v>601</v>
      </c>
      <c r="C164" s="593"/>
      <c r="D164" s="593"/>
      <c r="E164" s="593"/>
      <c r="F164" s="593"/>
      <c r="G164" s="587">
        <f>G101</f>
        <v>0</v>
      </c>
      <c r="H164" s="587"/>
      <c r="I164" s="587"/>
      <c r="J164" s="587"/>
      <c r="K164" s="587"/>
      <c r="L164" s="587"/>
      <c r="M164" s="587"/>
      <c r="N164" s="587"/>
      <c r="O164" s="587"/>
      <c r="P164" s="587"/>
      <c r="Q164" s="587"/>
      <c r="R164" s="587"/>
      <c r="S164" s="587"/>
      <c r="T164" s="587"/>
      <c r="U164" s="587"/>
      <c r="V164" s="587"/>
      <c r="W164" s="587"/>
      <c r="X164" s="587"/>
      <c r="Y164" s="587"/>
      <c r="Z164" s="587"/>
      <c r="AA164" s="588"/>
    </row>
    <row r="165" spans="1:27" ht="15.9" customHeight="1" x14ac:dyDescent="0.3">
      <c r="A165" s="168"/>
      <c r="B165" s="594" t="s">
        <v>602</v>
      </c>
      <c r="C165" s="595"/>
      <c r="D165" s="595"/>
      <c r="E165" s="595"/>
      <c r="F165" s="595"/>
      <c r="G165" s="589">
        <f>G117</f>
        <v>0</v>
      </c>
      <c r="H165" s="589"/>
      <c r="I165" s="589"/>
      <c r="J165" s="589"/>
      <c r="K165" s="589"/>
      <c r="L165" s="589"/>
      <c r="M165" s="590"/>
      <c r="N165" s="590"/>
      <c r="O165" s="590"/>
      <c r="P165" s="590"/>
      <c r="Q165" s="590"/>
      <c r="R165" s="590"/>
      <c r="S165" s="590"/>
      <c r="T165" s="590"/>
      <c r="U165" s="590"/>
      <c r="V165" s="590"/>
      <c r="W165" s="590"/>
      <c r="X165" s="590"/>
      <c r="Y165" s="590"/>
      <c r="Z165" s="590"/>
      <c r="AA165" s="591"/>
    </row>
    <row r="166" spans="1:27" ht="20.100000000000001" customHeight="1" x14ac:dyDescent="0.3">
      <c r="A166" s="168"/>
      <c r="B166" s="596" t="s">
        <v>669</v>
      </c>
      <c r="C166" s="583"/>
      <c r="D166" s="583"/>
      <c r="E166" s="583"/>
      <c r="F166" s="597"/>
      <c r="G166" s="581">
        <f>SUM(G162:AA165)</f>
        <v>0</v>
      </c>
      <c r="H166" s="582"/>
      <c r="I166" s="582"/>
      <c r="J166" s="582"/>
      <c r="K166" s="582"/>
      <c r="L166" s="582"/>
      <c r="M166" s="583"/>
      <c r="N166" s="583"/>
      <c r="O166" s="583"/>
      <c r="P166" s="583"/>
      <c r="Q166" s="583"/>
      <c r="R166" s="583"/>
      <c r="S166" s="583"/>
      <c r="T166" s="583"/>
      <c r="U166" s="583"/>
      <c r="V166" s="583"/>
      <c r="W166" s="583"/>
      <c r="X166" s="583"/>
      <c r="Y166" s="583"/>
      <c r="Z166" s="583"/>
      <c r="AA166" s="583"/>
    </row>
    <row r="167" spans="1:27" ht="20.100000000000001" customHeight="1" x14ac:dyDescent="0.3">
      <c r="A167" s="168"/>
      <c r="B167" s="598" t="s">
        <v>606</v>
      </c>
      <c r="C167" s="586"/>
      <c r="D167" s="586"/>
      <c r="E167" s="586"/>
      <c r="F167" s="599"/>
      <c r="G167" s="584">
        <f>G143</f>
        <v>0</v>
      </c>
      <c r="H167" s="585"/>
      <c r="I167" s="585"/>
      <c r="J167" s="585"/>
      <c r="K167" s="585"/>
      <c r="L167" s="585"/>
      <c r="M167" s="586"/>
      <c r="N167" s="586"/>
      <c r="O167" s="586"/>
      <c r="P167" s="586"/>
      <c r="Q167" s="586"/>
      <c r="R167" s="586"/>
      <c r="S167" s="586"/>
      <c r="T167" s="586"/>
      <c r="U167" s="586"/>
      <c r="V167" s="586"/>
      <c r="W167" s="586"/>
      <c r="X167" s="586"/>
      <c r="Y167" s="586"/>
      <c r="Z167" s="586"/>
      <c r="AA167" s="586"/>
    </row>
    <row r="168" spans="1:27" ht="20.100000000000001" customHeight="1" x14ac:dyDescent="0.3">
      <c r="A168" s="168"/>
      <c r="B168" s="598" t="s">
        <v>607</v>
      </c>
      <c r="C168" s="586"/>
      <c r="D168" s="586"/>
      <c r="E168" s="586"/>
      <c r="F168" s="599"/>
      <c r="G168" s="584">
        <f>G153</f>
        <v>20474.205007739292</v>
      </c>
      <c r="H168" s="585"/>
      <c r="I168" s="585"/>
      <c r="J168" s="585"/>
      <c r="K168" s="585"/>
      <c r="L168" s="585"/>
      <c r="M168" s="586"/>
      <c r="N168" s="586"/>
      <c r="O168" s="586"/>
      <c r="P168" s="586"/>
      <c r="Q168" s="586"/>
      <c r="R168" s="586"/>
      <c r="S168" s="586"/>
      <c r="T168" s="586"/>
      <c r="U168" s="586"/>
      <c r="V168" s="586"/>
      <c r="W168" s="586"/>
      <c r="X168" s="586"/>
      <c r="Y168" s="586"/>
      <c r="Z168" s="586"/>
      <c r="AA168" s="586"/>
    </row>
    <row r="169" spans="1:27" ht="20.100000000000001" customHeight="1" x14ac:dyDescent="0.3">
      <c r="A169" s="168"/>
      <c r="B169" s="621" t="s">
        <v>608</v>
      </c>
      <c r="C169" s="616"/>
      <c r="D169" s="616"/>
      <c r="E169" s="616"/>
      <c r="F169" s="622"/>
      <c r="G169" s="614">
        <f>G160</f>
        <v>0</v>
      </c>
      <c r="H169" s="615"/>
      <c r="I169" s="615"/>
      <c r="J169" s="615"/>
      <c r="K169" s="615"/>
      <c r="L169" s="615"/>
      <c r="M169" s="616"/>
      <c r="N169" s="616"/>
      <c r="O169" s="616"/>
      <c r="P169" s="616"/>
      <c r="Q169" s="616"/>
      <c r="R169" s="616"/>
      <c r="S169" s="616"/>
      <c r="T169" s="616"/>
      <c r="U169" s="616"/>
      <c r="V169" s="616"/>
      <c r="W169" s="616"/>
      <c r="X169" s="616"/>
      <c r="Y169" s="616"/>
      <c r="Z169" s="616"/>
      <c r="AA169" s="616"/>
    </row>
    <row r="170" spans="1:27" ht="9.9" customHeight="1" thickBot="1" x14ac:dyDescent="0.35">
      <c r="A170" s="168"/>
      <c r="B170" s="115"/>
      <c r="C170" s="115"/>
      <c r="D170" s="115"/>
      <c r="E170" s="115"/>
      <c r="F170" s="115"/>
      <c r="G170" s="22"/>
      <c r="H170" s="22"/>
      <c r="I170" s="22"/>
      <c r="J170" s="22"/>
      <c r="K170" s="22"/>
      <c r="L170" s="22"/>
      <c r="M170" s="111"/>
      <c r="N170" s="111"/>
      <c r="O170" s="111"/>
      <c r="P170" s="111"/>
      <c r="Q170" s="111"/>
      <c r="R170" s="111"/>
      <c r="S170" s="111"/>
      <c r="T170" s="111"/>
      <c r="U170" s="111"/>
      <c r="V170" s="111"/>
      <c r="W170" s="111"/>
      <c r="X170" s="111"/>
      <c r="Y170" s="111"/>
      <c r="Z170" s="111"/>
      <c r="AA170" s="111"/>
    </row>
    <row r="171" spans="1:27" ht="20.100000000000001" customHeight="1" thickBot="1" x14ac:dyDescent="0.35">
      <c r="A171" s="168"/>
      <c r="B171" s="623" t="s">
        <v>670</v>
      </c>
      <c r="C171" s="618"/>
      <c r="D171" s="618"/>
      <c r="E171" s="618"/>
      <c r="F171" s="618"/>
      <c r="G171" s="617">
        <f>SUM(G166:AA169)</f>
        <v>20474.205007739292</v>
      </c>
      <c r="H171" s="617"/>
      <c r="I171" s="617"/>
      <c r="J171" s="617"/>
      <c r="K171" s="617"/>
      <c r="L171" s="617"/>
      <c r="M171" s="618"/>
      <c r="N171" s="618"/>
      <c r="O171" s="618"/>
      <c r="P171" s="618"/>
      <c r="Q171" s="618"/>
      <c r="R171" s="618"/>
      <c r="S171" s="618"/>
      <c r="T171" s="618"/>
      <c r="U171" s="618"/>
      <c r="V171" s="618"/>
      <c r="W171" s="618"/>
      <c r="X171" s="618"/>
      <c r="Y171" s="618"/>
      <c r="Z171" s="618"/>
      <c r="AA171" s="618"/>
    </row>
    <row r="172" spans="1:27" ht="9.9" customHeight="1" thickBot="1" x14ac:dyDescent="0.35">
      <c r="A172" s="168"/>
      <c r="B172" s="111"/>
      <c r="C172" s="111"/>
      <c r="D172" s="111"/>
      <c r="E172" s="111"/>
      <c r="F172" s="111"/>
      <c r="G172" s="22"/>
      <c r="H172" s="22"/>
      <c r="I172" s="22"/>
      <c r="J172" s="22"/>
      <c r="K172" s="22"/>
      <c r="L172" s="22"/>
      <c r="M172" s="111"/>
      <c r="N172" s="111"/>
      <c r="O172" s="111"/>
      <c r="P172" s="111"/>
      <c r="Q172" s="111"/>
      <c r="R172" s="111"/>
      <c r="S172" s="111"/>
      <c r="T172" s="111"/>
      <c r="U172" s="111"/>
      <c r="V172" s="111"/>
      <c r="W172" s="111"/>
      <c r="X172" s="111"/>
      <c r="Y172" s="111"/>
      <c r="Z172" s="111"/>
      <c r="AA172" s="111"/>
    </row>
    <row r="173" spans="1:27" ht="20.100000000000001" customHeight="1" thickBot="1" x14ac:dyDescent="0.35">
      <c r="A173" s="168"/>
      <c r="B173" s="602" t="s">
        <v>671</v>
      </c>
      <c r="C173" s="603"/>
      <c r="D173" s="604"/>
      <c r="E173" s="619">
        <f>IF(SUM(G4:AA4)&lt;1000000,0.25,IF(SUM(G4:AA4)&gt;25000000,0.1,0.25-((SUM(G4:AA4)-1000000)*(0.15/24000000))))</f>
        <v>0.24839269908125</v>
      </c>
      <c r="F173" s="620"/>
      <c r="G173" s="607">
        <f>E173*G171</f>
        <v>5085.643043415208</v>
      </c>
      <c r="H173" s="607"/>
      <c r="I173" s="607"/>
      <c r="J173" s="607"/>
      <c r="K173" s="607"/>
      <c r="L173" s="607"/>
      <c r="M173" s="607"/>
      <c r="N173" s="607"/>
      <c r="O173" s="607"/>
      <c r="P173" s="607"/>
      <c r="Q173" s="607"/>
      <c r="R173" s="607"/>
      <c r="S173" s="607"/>
      <c r="T173" s="607"/>
      <c r="U173" s="607"/>
      <c r="V173" s="607"/>
      <c r="W173" s="607"/>
      <c r="X173" s="607"/>
      <c r="Y173" s="607"/>
      <c r="Z173" s="607"/>
      <c r="AA173" s="608"/>
    </row>
    <row r="174" spans="1:27" ht="13.5" customHeight="1" thickBot="1" x14ac:dyDescent="0.35">
      <c r="A174" s="168"/>
      <c r="B174" s="314"/>
      <c r="C174" s="315"/>
      <c r="D174" s="315"/>
      <c r="E174" s="316"/>
      <c r="F174" s="317"/>
      <c r="G174" s="241"/>
      <c r="H174" s="241"/>
      <c r="I174" s="241"/>
      <c r="J174" s="241"/>
      <c r="K174" s="241"/>
      <c r="L174" s="241"/>
      <c r="M174" s="241"/>
      <c r="N174" s="241"/>
      <c r="O174" s="241"/>
      <c r="P174" s="241"/>
      <c r="Q174" s="241"/>
      <c r="R174" s="241"/>
      <c r="S174" s="241"/>
      <c r="T174" s="241"/>
      <c r="U174" s="241"/>
      <c r="V174" s="241"/>
      <c r="W174" s="241"/>
      <c r="X174" s="241"/>
      <c r="Y174" s="241"/>
      <c r="Z174" s="241"/>
      <c r="AA174" s="241"/>
    </row>
    <row r="175" spans="1:27" ht="20.100000000000001" customHeight="1" thickBot="1" x14ac:dyDescent="0.35">
      <c r="A175" s="168"/>
      <c r="B175" s="602" t="s">
        <v>698</v>
      </c>
      <c r="C175" s="603"/>
      <c r="D175" s="604"/>
      <c r="E175" s="605">
        <v>0</v>
      </c>
      <c r="F175" s="606">
        <v>0.25</v>
      </c>
      <c r="G175" s="607">
        <f>-E175*G171</f>
        <v>0</v>
      </c>
      <c r="H175" s="607"/>
      <c r="I175" s="607"/>
      <c r="J175" s="607"/>
      <c r="K175" s="607"/>
      <c r="L175" s="607"/>
      <c r="M175" s="607"/>
      <c r="N175" s="607"/>
      <c r="O175" s="607"/>
      <c r="P175" s="607"/>
      <c r="Q175" s="607"/>
      <c r="R175" s="607"/>
      <c r="S175" s="607"/>
      <c r="T175" s="607"/>
      <c r="U175" s="607"/>
      <c r="V175" s="607"/>
      <c r="W175" s="607"/>
      <c r="X175" s="607"/>
      <c r="Y175" s="607"/>
      <c r="Z175" s="607"/>
      <c r="AA175" s="608"/>
    </row>
    <row r="176" spans="1:27" ht="9.9" customHeight="1" thickBot="1" x14ac:dyDescent="0.35">
      <c r="A176" s="168"/>
      <c r="B176" s="23"/>
      <c r="C176" s="23"/>
      <c r="D176" s="23"/>
      <c r="E176" s="24"/>
      <c r="F176" s="25"/>
      <c r="G176" s="25"/>
      <c r="H176" s="25"/>
      <c r="I176" s="25"/>
      <c r="J176" s="25"/>
      <c r="K176" s="25"/>
      <c r="L176" s="25"/>
      <c r="M176" s="25"/>
      <c r="N176" s="25"/>
      <c r="O176" s="25"/>
      <c r="P176" s="25"/>
      <c r="Q176" s="25"/>
      <c r="R176" s="25"/>
      <c r="S176" s="25"/>
      <c r="T176" s="25"/>
      <c r="U176" s="25"/>
      <c r="V176" s="25"/>
      <c r="W176" s="25"/>
      <c r="X176" s="25"/>
      <c r="Y176" s="25"/>
      <c r="Z176" s="25"/>
      <c r="AA176" s="25"/>
    </row>
    <row r="177" spans="1:27" ht="20.100000000000001" customHeight="1" thickBot="1" x14ac:dyDescent="0.35">
      <c r="A177" s="168"/>
      <c r="B177" s="624" t="s">
        <v>701</v>
      </c>
      <c r="C177" s="625"/>
      <c r="D177" s="625"/>
      <c r="E177" s="625"/>
      <c r="F177" s="625"/>
      <c r="G177" s="626">
        <f>G171+G173+G175</f>
        <v>25559.848051154499</v>
      </c>
      <c r="H177" s="626"/>
      <c r="I177" s="626"/>
      <c r="J177" s="626"/>
      <c r="K177" s="626"/>
      <c r="L177" s="626"/>
      <c r="M177" s="627"/>
      <c r="N177" s="627"/>
      <c r="O177" s="627"/>
      <c r="P177" s="627"/>
      <c r="Q177" s="627"/>
      <c r="R177" s="627"/>
      <c r="S177" s="627"/>
      <c r="T177" s="627"/>
      <c r="U177" s="627"/>
      <c r="V177" s="627"/>
      <c r="W177" s="627"/>
      <c r="X177" s="627"/>
      <c r="Y177" s="627"/>
      <c r="Z177" s="627"/>
      <c r="AA177" s="628"/>
    </row>
    <row r="178" spans="1:27" ht="15" customHeight="1" x14ac:dyDescent="0.3">
      <c r="A178" s="168"/>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row>
    <row r="179" spans="1:27" ht="15" customHeight="1" x14ac:dyDescent="0.3">
      <c r="A179" s="168"/>
      <c r="B179" s="383" t="s">
        <v>672</v>
      </c>
      <c r="C179" s="215"/>
      <c r="D179" s="215"/>
      <c r="E179" s="215"/>
      <c r="F179" s="215"/>
      <c r="G179" s="215"/>
      <c r="H179" s="215"/>
      <c r="I179" s="215"/>
      <c r="J179" s="215"/>
      <c r="K179" s="215"/>
      <c r="L179" s="215"/>
      <c r="M179" s="215"/>
      <c r="N179" s="215"/>
      <c r="O179" s="215"/>
      <c r="P179" s="215"/>
      <c r="Q179" s="215"/>
      <c r="R179" s="215"/>
      <c r="S179" s="215"/>
      <c r="T179" s="215"/>
      <c r="U179" s="215"/>
      <c r="V179" s="215"/>
      <c r="W179" s="215"/>
      <c r="X179" s="215"/>
      <c r="Y179" s="215"/>
      <c r="Z179" s="215"/>
      <c r="AA179" s="215"/>
    </row>
    <row r="180" spans="1:27" ht="15" customHeight="1" x14ac:dyDescent="0.3">
      <c r="A180" s="168"/>
      <c r="B180" s="396" t="s">
        <v>755</v>
      </c>
      <c r="C180" s="215"/>
      <c r="D180" s="215"/>
      <c r="E180" s="215"/>
      <c r="F180" s="215"/>
      <c r="G180" s="215"/>
      <c r="H180" s="215"/>
      <c r="I180" s="215"/>
      <c r="J180" s="215"/>
      <c r="K180" s="215"/>
      <c r="L180" s="215"/>
      <c r="M180" s="215"/>
      <c r="N180" s="215"/>
      <c r="O180" s="215"/>
      <c r="P180" s="215"/>
      <c r="Q180" s="215"/>
      <c r="R180" s="215"/>
      <c r="S180" s="215"/>
      <c r="T180" s="215"/>
      <c r="U180" s="215"/>
      <c r="V180" s="215"/>
      <c r="W180" s="215"/>
      <c r="X180" s="215"/>
      <c r="Y180" s="215"/>
      <c r="Z180" s="215"/>
      <c r="AA180" s="215"/>
    </row>
    <row r="181" spans="1:27" x14ac:dyDescent="0.3">
      <c r="B181" s="216" t="s">
        <v>747</v>
      </c>
    </row>
    <row r="182" spans="1:27" x14ac:dyDescent="0.3">
      <c r="B182" s="216" t="s">
        <v>673</v>
      </c>
    </row>
    <row r="183" spans="1:27" x14ac:dyDescent="0.3">
      <c r="B183" s="216" t="s">
        <v>710</v>
      </c>
    </row>
    <row r="184" spans="1:27" x14ac:dyDescent="0.3">
      <c r="B184" s="216" t="s">
        <v>748</v>
      </c>
    </row>
    <row r="188" spans="1:27" hidden="1" x14ac:dyDescent="0.3">
      <c r="H188" s="262" t="s">
        <v>723</v>
      </c>
      <c r="I188" s="235"/>
      <c r="J188" s="235"/>
      <c r="K188" s="235"/>
      <c r="L188" s="235"/>
      <c r="M188" s="235"/>
      <c r="N188" s="235"/>
      <c r="O188" s="235"/>
      <c r="P188" s="235"/>
      <c r="Q188" s="235"/>
      <c r="R188" s="235"/>
      <c r="S188" s="235"/>
      <c r="T188" s="235"/>
      <c r="U188" s="235"/>
      <c r="V188" s="235"/>
      <c r="W188" s="235"/>
      <c r="X188" s="235"/>
      <c r="Y188" s="235"/>
      <c r="Z188" s="235"/>
      <c r="AA188" s="235"/>
    </row>
    <row r="189" spans="1:27" hidden="1" x14ac:dyDescent="0.3">
      <c r="H189" s="268">
        <f>IF($G$4&gt;$E39,$E39*H39,$G$4*H39)</f>
        <v>0</v>
      </c>
      <c r="I189" s="269"/>
      <c r="J189" s="269"/>
      <c r="K189" s="270">
        <f>IF($J$4&gt;$E39,$E39*K39,$J$4*K39)</f>
        <v>0</v>
      </c>
      <c r="L189" s="269"/>
      <c r="M189" s="269"/>
      <c r="N189" s="270">
        <f>IF($M$4&gt;$E39,$E39*N39,$M$4*N39)</f>
        <v>0</v>
      </c>
      <c r="O189" s="269"/>
      <c r="P189" s="269"/>
      <c r="Q189" s="270">
        <f>IF($P$4&gt;$E39,$E39*Q39,$P$4*Q39)</f>
        <v>0</v>
      </c>
      <c r="R189" s="269"/>
      <c r="S189" s="269"/>
      <c r="T189" s="270">
        <f>IF($S$4&gt;$E39,$E39*T39,$S$4*T39)</f>
        <v>0</v>
      </c>
      <c r="U189" s="271"/>
      <c r="V189" s="272"/>
      <c r="W189" s="270">
        <f>IF($V$4&gt;$E39,$E39*W39,$V$4*W39)</f>
        <v>0</v>
      </c>
      <c r="X189" s="272"/>
      <c r="Y189" s="272"/>
      <c r="Z189" s="273">
        <f>IF($Y$4&gt;$E39,$E39*Z39,$Y$4*Z39)</f>
        <v>0</v>
      </c>
      <c r="AA189" s="235"/>
    </row>
    <row r="190" spans="1:27" hidden="1" x14ac:dyDescent="0.3">
      <c r="H190" s="274">
        <f>IF($G$4&gt;$E40,($E40-$E39)*H40,IF($G$4&lt;$E39,0,($G$4-$E39)*H40))</f>
        <v>0</v>
      </c>
      <c r="I190" s="275"/>
      <c r="J190" s="275"/>
      <c r="K190" s="276">
        <f>IF($J$4&gt;$E40,($E40-$E39)*K40,IF($J$4&lt;$E39,0,($J$4-$E39)*K40))</f>
        <v>0</v>
      </c>
      <c r="L190" s="275"/>
      <c r="M190" s="275"/>
      <c r="N190" s="276">
        <f>IF($M$4&gt;$E40,($E40-$E39)*N40,IF($M$4&lt;$E39,0,($M$4-$E39)*N40))</f>
        <v>0</v>
      </c>
      <c r="O190" s="275"/>
      <c r="P190" s="275"/>
      <c r="Q190" s="276">
        <f>IF($P$4&gt;$E40,($E40-$E39)*Q40,IF($P$4&lt;$E39,0,($P$4-$E39)*Q40))</f>
        <v>0</v>
      </c>
      <c r="R190" s="275"/>
      <c r="S190" s="275"/>
      <c r="T190" s="276">
        <f>IF($S$4&gt;$E40,($E40-$E39)*T40,IF($S$4&lt;$E39,0,($S$4-$E39)*T40))</f>
        <v>0</v>
      </c>
      <c r="U190" s="277"/>
      <c r="V190" s="278"/>
      <c r="W190" s="276">
        <f>IF($V$4&gt;$E40,($E40-$E39)*W40,IF($V$4&lt;$E39,0,($V$4-$E39)*W40))</f>
        <v>0</v>
      </c>
      <c r="X190" s="278"/>
      <c r="Y190" s="278"/>
      <c r="Z190" s="279">
        <f>IF($Y$4&gt;$E40,($E40-$E39)*Z40,IF($Y$4&lt;$E39,0,($Y$4-$E39)*Z40))</f>
        <v>0</v>
      </c>
      <c r="AA190" s="235"/>
    </row>
    <row r="191" spans="1:27" hidden="1" x14ac:dyDescent="0.3">
      <c r="H191" s="274">
        <f>IF($G$4&gt;$E41,($E41-$E40)*H41,IF($G$4&lt;$E40,0,($G$4-$E40)*H41))</f>
        <v>0</v>
      </c>
      <c r="I191" s="275"/>
      <c r="J191" s="275"/>
      <c r="K191" s="276">
        <f>IF($J$4&gt;$E41,($E41-$E40)*K41,IF($J$4&lt;$E40,0,($J$4-$E40)*K41))</f>
        <v>0</v>
      </c>
      <c r="L191" s="275"/>
      <c r="M191" s="275"/>
      <c r="N191" s="276">
        <f>IF($M$4&gt;$E41,($E41-$E40)*N41,IF($M$4&lt;$E40,0,($M$4-$E40)*N41))</f>
        <v>0</v>
      </c>
      <c r="O191" s="275"/>
      <c r="P191" s="275"/>
      <c r="Q191" s="276">
        <f>IF($P$4&gt;$E41,($E41-$E40)*Q41,IF($P$4&lt;$E40,0,($P$4-$E40)*Q41))</f>
        <v>0</v>
      </c>
      <c r="R191" s="275"/>
      <c r="S191" s="275"/>
      <c r="T191" s="276">
        <f>IF($S$4&gt;$E41,($E41-$E40)*T41,IF($S$4&lt;$E40,0,($S$4-$E40)*T41))</f>
        <v>0</v>
      </c>
      <c r="U191" s="277"/>
      <c r="V191" s="278"/>
      <c r="W191" s="276">
        <f>IF($V$4&gt;$E41,($E41-$E40)*W41,IF($V$4&lt;$E40,0,($V$4-$E40)*W41))</f>
        <v>0</v>
      </c>
      <c r="X191" s="278"/>
      <c r="Y191" s="278"/>
      <c r="Z191" s="279">
        <f>IF($Y$4&gt;$E41,($E41-$E40)*Z41,IF($Y$4&lt;$E40,0,($Y$4-$E40)*Z41))</f>
        <v>0</v>
      </c>
      <c r="AA191" s="235"/>
    </row>
    <row r="192" spans="1:27" hidden="1" x14ac:dyDescent="0.3">
      <c r="H192" s="274">
        <f>IF($G$4&gt;$E42,($E42-$E41)*H42,IF($G$4&lt;$E41,0,($G$4-$E41)*H42))</f>
        <v>0</v>
      </c>
      <c r="I192" s="275"/>
      <c r="J192" s="275"/>
      <c r="K192" s="276">
        <f>IF($J$4&gt;$E42,($E42-$E41)*K42,IF($J$4&lt;$E41,0,($J$4-$E41)*K42))</f>
        <v>0</v>
      </c>
      <c r="L192" s="275"/>
      <c r="M192" s="275"/>
      <c r="N192" s="276">
        <f>IF($M$4&gt;$E42,($E42-$E41)*N42,IF($M$4&lt;$E41,0,($M$4-$E41)*N42))</f>
        <v>0</v>
      </c>
      <c r="O192" s="275"/>
      <c r="P192" s="275"/>
      <c r="Q192" s="276">
        <f>IF($P$4&gt;$E42,($E42-$E41)*Q42,IF($P$4&lt;$E41,0,($P$4-$E41)*Q42))</f>
        <v>0</v>
      </c>
      <c r="R192" s="275"/>
      <c r="S192" s="275"/>
      <c r="T192" s="276">
        <f>IF($S$4&gt;$E42,($E42-$E41)*T42,IF($S$4&lt;$E41,0,($S$4-$E41)*T42))</f>
        <v>0</v>
      </c>
      <c r="U192" s="277"/>
      <c r="V192" s="278"/>
      <c r="W192" s="276">
        <f>IF($V$4&gt;$E42,($E42-$E41)*W42,IF($V$4&lt;$E41,0,($V$4-$E41)*W42))</f>
        <v>0</v>
      </c>
      <c r="X192" s="278"/>
      <c r="Y192" s="278"/>
      <c r="Z192" s="279">
        <f>IF($Y$4&gt;$E42,($E42-$E41)*Z42,IF($Y$4&lt;$E41,0,($Y$4-$E41)*Z42))</f>
        <v>0</v>
      </c>
      <c r="AA192" s="235"/>
    </row>
    <row r="193" spans="8:27" hidden="1" x14ac:dyDescent="0.3">
      <c r="H193" s="274">
        <f>IF($G$4&gt;$E43,($E43-$E42)*H43,IF($G$4&lt;$E42,0,($G$4-$E42)*H43))</f>
        <v>0</v>
      </c>
      <c r="I193" s="275"/>
      <c r="J193" s="275"/>
      <c r="K193" s="276">
        <f>IF($J$4&gt;$E43,($E43-$E42)*K43,IF($J$4&lt;$E42,0,($J$4-$E42)*K43))</f>
        <v>0</v>
      </c>
      <c r="L193" s="275"/>
      <c r="M193" s="275"/>
      <c r="N193" s="276">
        <f>IF($M$4&gt;$E43,($E43-$E42)*N43,IF($M$4&lt;$E42,0,($M$4-$E42)*N43))</f>
        <v>0</v>
      </c>
      <c r="O193" s="275"/>
      <c r="P193" s="275"/>
      <c r="Q193" s="276">
        <f>IF($P$4&gt;$E43,($E43-$E42)*Q43,IF($P$4&lt;$E42,0,($P$4-$E42)*Q43))</f>
        <v>0</v>
      </c>
      <c r="R193" s="275"/>
      <c r="S193" s="275"/>
      <c r="T193" s="276">
        <f>IF($S$4&gt;$E43,($E43-$E42)*T43,IF($S$4&lt;$E42,0,($S$4-$E42)*T43))</f>
        <v>0</v>
      </c>
      <c r="U193" s="277"/>
      <c r="V193" s="278"/>
      <c r="W193" s="276">
        <f>IF($V$4&gt;$E43,($E43-$E42)*W43,IF($V$4&lt;$E42,0,($V$4-$E42)*W43))</f>
        <v>0</v>
      </c>
      <c r="X193" s="278"/>
      <c r="Y193" s="278"/>
      <c r="Z193" s="279">
        <f>IF($Y$4&gt;$E43,($E43-$E42)*Z43,IF($Y$4&lt;$E42,0,($Y$4-$E42)*Z43))</f>
        <v>0</v>
      </c>
      <c r="AA193" s="235"/>
    </row>
    <row r="194" spans="8:27" hidden="1" x14ac:dyDescent="0.3">
      <c r="H194" s="280">
        <f>IF($G$4&gt;$E43,($G$4-$E43)*H44,0)</f>
        <v>0</v>
      </c>
      <c r="I194" s="281"/>
      <c r="J194" s="281"/>
      <c r="K194" s="282">
        <f>IF($J$4&gt;$E43,($J$4-$E43)*K44,0)</f>
        <v>0</v>
      </c>
      <c r="L194" s="281"/>
      <c r="M194" s="281"/>
      <c r="N194" s="282">
        <f>IF($M$4&gt;$E43,($M$4-$E43)*N44,0)</f>
        <v>0</v>
      </c>
      <c r="O194" s="281"/>
      <c r="P194" s="281"/>
      <c r="Q194" s="282">
        <f>IF($P$4&gt;$E43,($P$4-$E43)*Q44,0)</f>
        <v>0</v>
      </c>
      <c r="R194" s="281"/>
      <c r="S194" s="281"/>
      <c r="T194" s="282">
        <f>IF($S$4&gt;$E43,($S$4-$E43)*T44,0)</f>
        <v>0</v>
      </c>
      <c r="U194" s="283"/>
      <c r="V194" s="284"/>
      <c r="W194" s="282">
        <f>IF($V$4&gt;$E43,($V$4-$E43)*W44,0)</f>
        <v>0</v>
      </c>
      <c r="X194" s="284"/>
      <c r="Y194" s="284"/>
      <c r="Z194" s="285">
        <f>IF($Y$4&gt;$E43,($Y$4-$E43)*Z44,0)</f>
        <v>0</v>
      </c>
      <c r="AA194" s="235"/>
    </row>
    <row r="195" spans="8:27" hidden="1" x14ac:dyDescent="0.3">
      <c r="H195" s="262" t="s">
        <v>728</v>
      </c>
      <c r="I195" s="235"/>
      <c r="J195" s="235"/>
      <c r="K195" s="235"/>
      <c r="L195" s="235"/>
      <c r="M195" s="235"/>
      <c r="N195" s="235"/>
      <c r="O195" s="235"/>
      <c r="P195" s="235"/>
      <c r="Q195" s="235"/>
      <c r="R195" s="235"/>
      <c r="S195" s="235"/>
      <c r="T195" s="235"/>
      <c r="U195" s="235"/>
      <c r="V195" s="235"/>
      <c r="W195" s="235"/>
      <c r="X195" s="235"/>
      <c r="Y195" s="235"/>
      <c r="Z195" s="235"/>
      <c r="AA195" s="235"/>
    </row>
    <row r="196" spans="8:27" hidden="1" x14ac:dyDescent="0.3">
      <c r="H196" s="268">
        <f>IF($G$4&gt;$E50,$E50*H50,$G$4*H50)</f>
        <v>0</v>
      </c>
      <c r="I196" s="272"/>
      <c r="J196" s="272"/>
      <c r="K196" s="270">
        <f>IF($J$4&gt;$E50,$E50*K50,$J$4*K50)</f>
        <v>0</v>
      </c>
      <c r="L196" s="286"/>
      <c r="M196" s="286"/>
      <c r="N196" s="270">
        <f>IF($M$4&gt;$E50,$E50*N50,$M$4*N50)</f>
        <v>0</v>
      </c>
      <c r="O196" s="272"/>
      <c r="P196" s="272"/>
      <c r="Q196" s="270">
        <f>IF($P$4&gt;$E50,$E50*Q50,$P$4*Q50)</f>
        <v>0</v>
      </c>
      <c r="R196" s="286"/>
      <c r="S196" s="286"/>
      <c r="T196" s="270">
        <f>IF($S$4&gt;$E50,$E50*T50,$S$4*T50)</f>
        <v>0</v>
      </c>
      <c r="U196" s="271"/>
      <c r="V196" s="272"/>
      <c r="W196" s="270">
        <f>IF($V$4&gt;$E50,$E50*W50,$V$4*W50)</f>
        <v>0</v>
      </c>
      <c r="X196" s="272"/>
      <c r="Y196" s="272"/>
      <c r="Z196" s="273">
        <f>IF($Y$4&gt;$E50,$E50*Z50,$Y$4*Z50)</f>
        <v>0</v>
      </c>
      <c r="AA196" s="235"/>
    </row>
    <row r="197" spans="8:27" hidden="1" x14ac:dyDescent="0.3">
      <c r="H197" s="274">
        <f>IF($G$4&gt;$E51,($E51-$E50)*H51,IF($G$4&lt;$E50,0,($G$4-$E50)*H51))</f>
        <v>0</v>
      </c>
      <c r="I197" s="278"/>
      <c r="J197" s="278"/>
      <c r="K197" s="276">
        <f>IF($J$4&gt;$E51,($E51-$E50)*K51,IF($J$4&lt;$E50,0,($J$4-$E50)*K51))</f>
        <v>0</v>
      </c>
      <c r="L197" s="287"/>
      <c r="M197" s="287"/>
      <c r="N197" s="276">
        <f>IF($M$4&gt;$E51,($E51-$E50)*N51,IF($M$4&lt;$E50,0,($M$4-$E50)*N51))</f>
        <v>0</v>
      </c>
      <c r="O197" s="278"/>
      <c r="P197" s="278"/>
      <c r="Q197" s="276">
        <f>IF($P$4&gt;$E51,($E51-$E50)*Q51,IF($P$4&lt;$E50,0,($P$4-$E50)*Q51))</f>
        <v>0</v>
      </c>
      <c r="R197" s="287"/>
      <c r="S197" s="287"/>
      <c r="T197" s="276">
        <f>IF($S$4&gt;$E51,($E51-$E50)*T51,IF($S$4&lt;$E50,0,($S$4-$E50)*T51))</f>
        <v>0</v>
      </c>
      <c r="U197" s="277"/>
      <c r="V197" s="278"/>
      <c r="W197" s="276">
        <f>IF($V$4&gt;$E51,($E51-$E50)*W51,IF($V$4&lt;$E50,0,($V$4-$E50)*W51))</f>
        <v>0</v>
      </c>
      <c r="X197" s="278"/>
      <c r="Y197" s="278"/>
      <c r="Z197" s="279">
        <f>IF($Y$4&gt;$E51,($E51-$E50)*Z51,IF($Y$4&lt;$E50,0,($Y$4-$E50)*Z51))</f>
        <v>0</v>
      </c>
      <c r="AA197" s="235"/>
    </row>
    <row r="198" spans="8:27" hidden="1" x14ac:dyDescent="0.3">
      <c r="H198" s="280">
        <f>IF($G$4&gt;$E51,($G$4-$E51)*H52,0)</f>
        <v>0</v>
      </c>
      <c r="I198" s="284"/>
      <c r="J198" s="284"/>
      <c r="K198" s="282">
        <f>IF($J$4&gt;$E51,($J$4-$E51)*K52,0)</f>
        <v>0</v>
      </c>
      <c r="L198" s="288"/>
      <c r="M198" s="288"/>
      <c r="N198" s="282">
        <f>IF($M$4&gt;$E51,($M$4-$E51)*N52,0)</f>
        <v>0</v>
      </c>
      <c r="O198" s="284"/>
      <c r="P198" s="284"/>
      <c r="Q198" s="282">
        <f>IF($P$4&gt;$E51,($P$4-$E51)*Q52,0)</f>
        <v>0</v>
      </c>
      <c r="R198" s="288"/>
      <c r="S198" s="288"/>
      <c r="T198" s="282">
        <f>IF($S$4&gt;$E51,($S$4-$E51)*T52,0)</f>
        <v>0</v>
      </c>
      <c r="U198" s="283"/>
      <c r="V198" s="284"/>
      <c r="W198" s="282">
        <f>IF($V$4&gt;$E51,($V$4-$E51)*W52,0)</f>
        <v>0</v>
      </c>
      <c r="X198" s="284"/>
      <c r="Y198" s="284"/>
      <c r="Z198" s="285">
        <f>IF($Y$4&gt;$E51,($Y$4-$E51)*Z52,0)</f>
        <v>0</v>
      </c>
      <c r="AA198" s="235"/>
    </row>
    <row r="199" spans="8:27" hidden="1" x14ac:dyDescent="0.3">
      <c r="H199" s="262" t="s">
        <v>727</v>
      </c>
      <c r="I199" s="235"/>
      <c r="J199" s="235"/>
      <c r="K199" s="235"/>
      <c r="L199" s="235"/>
      <c r="M199" s="235"/>
      <c r="N199" s="235"/>
      <c r="O199" s="235"/>
      <c r="P199" s="235"/>
      <c r="Q199" s="235"/>
      <c r="R199" s="235"/>
      <c r="S199" s="235"/>
      <c r="T199" s="235"/>
      <c r="U199" s="235"/>
      <c r="V199" s="235"/>
      <c r="W199" s="235"/>
      <c r="X199" s="235"/>
      <c r="Y199" s="235"/>
      <c r="Z199" s="235"/>
      <c r="AA199" s="235"/>
    </row>
    <row r="200" spans="8:27" hidden="1" x14ac:dyDescent="0.3">
      <c r="H200" s="268">
        <f>IF($G$4&gt;$E53,$E53*H53,$G$4*H53)</f>
        <v>0</v>
      </c>
      <c r="I200" s="286"/>
      <c r="J200" s="286"/>
      <c r="K200" s="270">
        <f>IF($J$4&gt;$E53,$E53*K53,$J$4*K53)</f>
        <v>0</v>
      </c>
      <c r="L200" s="269"/>
      <c r="M200" s="269"/>
      <c r="N200" s="270">
        <f>IF($M$4&gt;$E53,$E53*N53,$M$4*N53)</f>
        <v>0</v>
      </c>
      <c r="O200" s="269"/>
      <c r="P200" s="269"/>
      <c r="Q200" s="270">
        <f>IF($P$4&gt;$E53,$E53*Q53,$P$4*Q53)</f>
        <v>0</v>
      </c>
      <c r="R200" s="269"/>
      <c r="S200" s="269"/>
      <c r="T200" s="270">
        <f>IF($S$4&gt;$E53,$E53*T53,$S$4*T53)</f>
        <v>0</v>
      </c>
      <c r="U200" s="270"/>
      <c r="V200" s="269"/>
      <c r="W200" s="270">
        <f>IF($V$4&gt;$E53,$E53*W53,$V$4*W53)</f>
        <v>0</v>
      </c>
      <c r="X200" s="269"/>
      <c r="Y200" s="269"/>
      <c r="Z200" s="273">
        <f>IF($Y$4&gt;$E53,$E53*Z53,$Y$4*Z53)</f>
        <v>0</v>
      </c>
      <c r="AA200" s="235"/>
    </row>
    <row r="201" spans="8:27" hidden="1" x14ac:dyDescent="0.3">
      <c r="H201" s="274">
        <f>IF($G$4&gt;$E54,($E54-$E53)*H54,IF($G$4&lt;$E53,0,($G$4-$E53)*H54))</f>
        <v>0</v>
      </c>
      <c r="I201" s="287"/>
      <c r="J201" s="287"/>
      <c r="K201" s="276">
        <f>IF($J$4&gt;$E54,($E54-$E53)*K54,IF($J$4&lt;$E53,0,($J$4-$E53)*K54))</f>
        <v>0</v>
      </c>
      <c r="L201" s="287"/>
      <c r="M201" s="287"/>
      <c r="N201" s="276">
        <f>IF($M$4&gt;$E54,($E54-$E53)*N54,IF($M$4&lt;$E53,0,($M$4-$E53)*N54))</f>
        <v>0</v>
      </c>
      <c r="O201" s="287"/>
      <c r="P201" s="287"/>
      <c r="Q201" s="276">
        <f>IF($P$4&gt;$E54,($E54-$E53)*Q54,IF($P$4&lt;$E53,0,($P$4-$E53)*Q54))</f>
        <v>0</v>
      </c>
      <c r="R201" s="287"/>
      <c r="S201" s="287"/>
      <c r="T201" s="276">
        <f>IF($S$4&gt;$E54,($E54-$E53)*T54,IF($S$4&lt;$E53,0,($S$4-$E53)*T54))</f>
        <v>0</v>
      </c>
      <c r="U201" s="289"/>
      <c r="V201" s="287"/>
      <c r="W201" s="276">
        <f>IF($V$4&gt;$E54,($E54-$E53)*W54,IF($V$4&lt;$E53,0,($V$4-$E53)*W54))</f>
        <v>0</v>
      </c>
      <c r="X201" s="287"/>
      <c r="Y201" s="287"/>
      <c r="Z201" s="279">
        <f>IF($Y$4&gt;$E54,($E54-$E53)*Z54,IF($Y$4&lt;$E53,0,($Y$4-$E53)*Z54))</f>
        <v>0</v>
      </c>
      <c r="AA201" s="235"/>
    </row>
    <row r="202" spans="8:27" hidden="1" x14ac:dyDescent="0.3">
      <c r="H202" s="280">
        <f>IF($G$4&gt;$E54,($G$4-$E54)*H55,0)</f>
        <v>0</v>
      </c>
      <c r="I202" s="288"/>
      <c r="J202" s="288"/>
      <c r="K202" s="282">
        <f>IF($J$4&gt;$E54,($J$4-$E54)*K55,0)</f>
        <v>0</v>
      </c>
      <c r="L202" s="288"/>
      <c r="M202" s="288"/>
      <c r="N202" s="282">
        <f>IF($M$4&gt;$E54,($M$4-$E54)*N55,0)</f>
        <v>0</v>
      </c>
      <c r="O202" s="288"/>
      <c r="P202" s="288"/>
      <c r="Q202" s="282">
        <f>IF($P$4&gt;$E54,($P$4-$E54)*Q55,0)</f>
        <v>0</v>
      </c>
      <c r="R202" s="288"/>
      <c r="S202" s="288"/>
      <c r="T202" s="282">
        <f>IF($S$4&gt;$E54,($S$4-$E54)*T55,0)</f>
        <v>0</v>
      </c>
      <c r="U202" s="290"/>
      <c r="V202" s="288"/>
      <c r="W202" s="282">
        <f>IF($V$4&gt;$E54,($V$4-$E54)*W55,0)</f>
        <v>0</v>
      </c>
      <c r="X202" s="288"/>
      <c r="Y202" s="288"/>
      <c r="Z202" s="285">
        <f>IF($Y$4&gt;$E54,($Y$4-$E54)*Z55,0)</f>
        <v>0</v>
      </c>
      <c r="AA202" s="235"/>
    </row>
    <row r="203" spans="8:27" hidden="1" x14ac:dyDescent="0.3">
      <c r="AA203" s="235"/>
    </row>
    <row r="204" spans="8:27" hidden="1" x14ac:dyDescent="0.3">
      <c r="H204" s="262" t="s">
        <v>724</v>
      </c>
      <c r="AA204" s="235"/>
    </row>
    <row r="205" spans="8:27" hidden="1" x14ac:dyDescent="0.3">
      <c r="H205" s="291">
        <f>IF($G$4&gt;$E75,$E75*H75,$G$4*H75)</f>
        <v>0</v>
      </c>
      <c r="I205" s="292"/>
      <c r="J205" s="292"/>
      <c r="K205" s="293">
        <f>IF($J$4&gt;$E75,$E75*K75,$J$4*K75)</f>
        <v>0</v>
      </c>
      <c r="L205" s="292"/>
      <c r="M205" s="292"/>
      <c r="N205" s="293">
        <f>IF($M$4&gt;$E75,$E75*N75,$M$4*N75)</f>
        <v>0</v>
      </c>
      <c r="O205" s="292"/>
      <c r="P205" s="292"/>
      <c r="Q205" s="293">
        <f>IF($P$4&gt;$E75,$E75*Q75,$P$4*Q75)</f>
        <v>0</v>
      </c>
      <c r="R205" s="292"/>
      <c r="S205" s="292"/>
      <c r="T205" s="293">
        <f>IF($S$4&gt;$E75,$E75*T75,$S$4*T75)</f>
        <v>0</v>
      </c>
      <c r="U205" s="294"/>
      <c r="V205" s="295"/>
      <c r="W205" s="293">
        <f>IF($V$4&gt;$E75,$E75*W75,$V$4*W75)</f>
        <v>0</v>
      </c>
      <c r="X205" s="295"/>
      <c r="Y205" s="295"/>
      <c r="Z205" s="296">
        <f>IF($Y$4&gt;$E75,$E75*Z75,$Y$4*Z75)</f>
        <v>0</v>
      </c>
      <c r="AA205" s="235"/>
    </row>
    <row r="206" spans="8:27" hidden="1" x14ac:dyDescent="0.3">
      <c r="H206" s="297">
        <f>IF($G$4&gt;$E76,($E76-$E75)*H76,IF($G$4&lt;$E75,0,($G$4-$E75)*H76))</f>
        <v>0</v>
      </c>
      <c r="I206" s="298"/>
      <c r="J206" s="298"/>
      <c r="K206" s="299">
        <f>IF($J$4&gt;$E76,($E76-$E75)*K76,IF($J$4&lt;$E75,0,($J$4-$E75)*K76))</f>
        <v>0</v>
      </c>
      <c r="L206" s="298"/>
      <c r="M206" s="298"/>
      <c r="N206" s="299">
        <f>IF($M$4&gt;$E76,($E76-$E75)*N76,IF($M$4&lt;$E75,0,($M$4-$E75)*N76))</f>
        <v>0</v>
      </c>
      <c r="O206" s="298"/>
      <c r="P206" s="298"/>
      <c r="Q206" s="299">
        <f>IF($P$4&gt;$E76,($E76-$E75)*Q76,IF($P$4&lt;$E75,0,($P$4-$E75)*Q76))</f>
        <v>0</v>
      </c>
      <c r="R206" s="298"/>
      <c r="S206" s="298"/>
      <c r="T206" s="299">
        <f>IF($S$4&gt;$E76,($E76-$E75)*T76,IF($S$4&lt;$E75,0,($S$4-$E75)*T76))</f>
        <v>0</v>
      </c>
      <c r="U206" s="300"/>
      <c r="V206" s="301"/>
      <c r="W206" s="299">
        <f>IF($V$4&gt;$E76,($E76-$E75)*W76,IF($V$4&lt;$E75,0,($V$4-$E75)*W76))</f>
        <v>0</v>
      </c>
      <c r="X206" s="301"/>
      <c r="Y206" s="301"/>
      <c r="Z206" s="302">
        <f>IF($Y$4&gt;$E76,($E76-$E75)*Z76,IF($Y$4&lt;$E75,0,($Y$4-$E75)*Z76))</f>
        <v>0</v>
      </c>
    </row>
    <row r="207" spans="8:27" hidden="1" x14ac:dyDescent="0.3">
      <c r="H207" s="297">
        <f>IF($G$4&gt;$E77,($E77-$E76)*H77,IF($G$4&lt;$E76,0,($G$4-$E76)*H77))</f>
        <v>0</v>
      </c>
      <c r="I207" s="298"/>
      <c r="J207" s="298"/>
      <c r="K207" s="299">
        <f>IF($J$4&gt;$E77,($E77-$E76)*K77,IF($J$4&lt;$E76,0,($J$4-$E76)*K77))</f>
        <v>0</v>
      </c>
      <c r="L207" s="298"/>
      <c r="M207" s="298"/>
      <c r="N207" s="299">
        <f>IF($M$4&gt;$E77,($E77-$E76)*N77,IF($M$4&lt;$E76,0,($M$4-$E76)*N77))</f>
        <v>0</v>
      </c>
      <c r="O207" s="298"/>
      <c r="P207" s="298"/>
      <c r="Q207" s="299">
        <f>IF($P$4&gt;$E77,($E77-$E76)*Q77,IF($P$4&lt;$E76,0,($P$4-$E76)*Q77))</f>
        <v>0</v>
      </c>
      <c r="R207" s="298"/>
      <c r="S207" s="298"/>
      <c r="T207" s="299">
        <f>IF($S$4&gt;$E77,($E77-$E76)*T77,IF($S$4&lt;$E76,0,($S$4-$E76)*T77))</f>
        <v>0</v>
      </c>
      <c r="U207" s="300"/>
      <c r="V207" s="301"/>
      <c r="W207" s="299">
        <f>IF($V$4&gt;$E77,($E77-$E76)*W77,IF($V$4&lt;$E76,0,($V$4-$E76)*W77))</f>
        <v>0</v>
      </c>
      <c r="X207" s="301"/>
      <c r="Y207" s="301"/>
      <c r="Z207" s="302">
        <f>IF($Y$4&gt;$E77,($E77-$E76)*Z77,IF($Y$4&lt;$E76,0,($Y$4-$E76)*Z77))</f>
        <v>0</v>
      </c>
    </row>
    <row r="208" spans="8:27" hidden="1" x14ac:dyDescent="0.3">
      <c r="H208" s="297">
        <f>IF($G$4&gt;$E78,($E78-$E77)*H78,IF($G$4&lt;$E77,0,($G$4-$E77)*H78))</f>
        <v>0</v>
      </c>
      <c r="I208" s="298"/>
      <c r="J208" s="298"/>
      <c r="K208" s="299">
        <f>IF($J$4&gt;$E78,($E78-$E77)*K78,IF($J$4&lt;$E77,0,($J$4-$E77)*K78))</f>
        <v>0</v>
      </c>
      <c r="L208" s="298"/>
      <c r="M208" s="298"/>
      <c r="N208" s="299">
        <f>IF($M$4&gt;$E78,($E78-$E77)*N78,IF($M$4&lt;$E77,0,($M$4-$E77)*N78))</f>
        <v>0</v>
      </c>
      <c r="O208" s="298"/>
      <c r="P208" s="298"/>
      <c r="Q208" s="299">
        <f>IF($P$4&gt;$E78,($E78-$E77)*Q78,IF($P$4&lt;$E77,0,($P$4-$E77)*Q78))</f>
        <v>0</v>
      </c>
      <c r="R208" s="298"/>
      <c r="S208" s="298"/>
      <c r="T208" s="299">
        <f>IF($S$4&gt;$E78,($E78-$E77)*T78,IF($S$4&lt;$E77,0,($S$4-$E77)*T78))</f>
        <v>0</v>
      </c>
      <c r="U208" s="300"/>
      <c r="V208" s="301"/>
      <c r="W208" s="299">
        <f>IF($V$4&gt;$E78,($E78-$E77)*W78,IF($V$4&lt;$E77,0,($V$4-$E77)*W78))</f>
        <v>0</v>
      </c>
      <c r="X208" s="301"/>
      <c r="Y208" s="301"/>
      <c r="Z208" s="302">
        <f>IF($Y$4&gt;$E78,($E78-$E77)*Z78,IF($Y$4&lt;$E77,0,($Y$4-$E77)*Z78))</f>
        <v>0</v>
      </c>
    </row>
    <row r="209" spans="8:26" hidden="1" x14ac:dyDescent="0.3">
      <c r="H209" s="297">
        <f>IF($G$4&gt;$E79,($E79-$E78)*H79,IF($G$4&lt;$E78,0,($G$4-$E78)*H79))</f>
        <v>0</v>
      </c>
      <c r="I209" s="298"/>
      <c r="J209" s="298"/>
      <c r="K209" s="299">
        <f>IF($J$4&gt;$E79,($E79-$E78)*K79,IF($J$4&lt;$E78,0,($J$4-$E78)*K79))</f>
        <v>0</v>
      </c>
      <c r="L209" s="298"/>
      <c r="M209" s="298"/>
      <c r="N209" s="299">
        <f>IF($M$4&gt;$E79,($E79-$E78)*N79,IF($M$4&lt;$E78,0,($M$4-$E78)*N79))</f>
        <v>0</v>
      </c>
      <c r="O209" s="298"/>
      <c r="P209" s="298"/>
      <c r="Q209" s="299">
        <f>IF($P$4&gt;$E79,($E79-$E78)*Q79,IF($P$4&lt;$E78,0,($P$4-$E78)*Q79))</f>
        <v>0</v>
      </c>
      <c r="R209" s="298"/>
      <c r="S209" s="298"/>
      <c r="T209" s="299">
        <f>IF($S$4&gt;$E79,($E79-$E78)*T79,IF($S$4&lt;$E78,0,($S$4-$E78)*T79))</f>
        <v>0</v>
      </c>
      <c r="U209" s="300"/>
      <c r="V209" s="301"/>
      <c r="W209" s="299">
        <f>IF($V$4&gt;$E79,($E79-$E78)*W79,IF($V$4&lt;$E78,0,($V$4-$E78)*W79))</f>
        <v>0</v>
      </c>
      <c r="X209" s="301"/>
      <c r="Y209" s="301"/>
      <c r="Z209" s="302">
        <f>IF($Y$4&gt;$E79,($E79-$E78)*Z79,IF($Y$4&lt;$E78,0,($Y$4-$E78)*Z79))</f>
        <v>0</v>
      </c>
    </row>
    <row r="210" spans="8:26" hidden="1" x14ac:dyDescent="0.3">
      <c r="H210" s="303">
        <f>IF($G$4&gt;$E79,($G$4-$E79)*H80,0)</f>
        <v>0</v>
      </c>
      <c r="I210" s="304"/>
      <c r="J210" s="304"/>
      <c r="K210" s="305">
        <f>IF($J$4&gt;$E79,($J$4-$E79)*K80,0)</f>
        <v>0</v>
      </c>
      <c r="L210" s="304"/>
      <c r="M210" s="304"/>
      <c r="N210" s="305">
        <f>IF($M$4&gt;$E79,($M$4-$E79)*N80,0)</f>
        <v>0</v>
      </c>
      <c r="O210" s="304"/>
      <c r="P210" s="304"/>
      <c r="Q210" s="305">
        <f>IF($P$4&gt;$E79,($P$4-$E79)*Q80,0)</f>
        <v>0</v>
      </c>
      <c r="R210" s="304"/>
      <c r="S210" s="304"/>
      <c r="T210" s="305">
        <f>IF($S$4&gt;$E79,($S$4-$E79)*T80,0)</f>
        <v>0</v>
      </c>
      <c r="U210" s="306"/>
      <c r="V210" s="307"/>
      <c r="W210" s="305">
        <f>IF($V$4&gt;$E79,($V$4-$E79)*W80,0)</f>
        <v>0</v>
      </c>
      <c r="X210" s="307"/>
      <c r="Y210" s="307"/>
      <c r="Z210" s="308">
        <f>IF($Y$4&gt;$E79,($Y$4-$E79)*Z80,0)</f>
        <v>0</v>
      </c>
    </row>
    <row r="211" spans="8:26" hidden="1" x14ac:dyDescent="0.3">
      <c r="H211" s="262" t="s">
        <v>725</v>
      </c>
    </row>
    <row r="212" spans="8:26" hidden="1" x14ac:dyDescent="0.3">
      <c r="H212" s="291">
        <f>IF($G$4&gt;$E91,$E91*H91,$G$4*H91)</f>
        <v>0</v>
      </c>
      <c r="I212" s="295"/>
      <c r="J212" s="295"/>
      <c r="K212" s="293">
        <f>IF($J$4&gt;$E91,$E91*K91,$J$4*K91)</f>
        <v>0</v>
      </c>
      <c r="L212" s="309"/>
      <c r="M212" s="309"/>
      <c r="N212" s="293">
        <f>IF($M$4&gt;$E91,$E91*N91,$M$4*N91)</f>
        <v>0</v>
      </c>
      <c r="O212" s="295"/>
      <c r="P212" s="295"/>
      <c r="Q212" s="293">
        <f>IF($P$4&gt;$E91,$E91*Q91,$P$4*Q91)</f>
        <v>0</v>
      </c>
      <c r="R212" s="309"/>
      <c r="S212" s="309"/>
      <c r="T212" s="293">
        <f>IF($S$4&gt;$E91,$E91*T91,$S$4*T91)</f>
        <v>0</v>
      </c>
      <c r="U212" s="294"/>
      <c r="V212" s="295"/>
      <c r="W212" s="293">
        <f>IF($V$4&gt;$E91,$E91*W91,$V$4*W91)</f>
        <v>0</v>
      </c>
      <c r="X212" s="295"/>
      <c r="Y212" s="295"/>
      <c r="Z212" s="296">
        <f>IF($Y$4&gt;$E91,$E91*Z91,$Y$4*Z91)</f>
        <v>0</v>
      </c>
    </row>
    <row r="213" spans="8:26" hidden="1" x14ac:dyDescent="0.3">
      <c r="H213" s="297">
        <f>IF($G$4&gt;$E92,($E92-$E91)*H92,IF($G$4&lt;$E91,0,($G$4-$E91)*H92))</f>
        <v>0</v>
      </c>
      <c r="I213" s="301"/>
      <c r="J213" s="301"/>
      <c r="K213" s="299">
        <f>IF($J$4&gt;$E92,($E92-$E91)*K92,IF($J$4&lt;$E91,0,($J$4-$E91)*K92))</f>
        <v>0</v>
      </c>
      <c r="L213" s="310"/>
      <c r="M213" s="310"/>
      <c r="N213" s="299">
        <f>IF($M$4&gt;$E92,($E92-$E91)*N92,IF($M$4&lt;$E91,0,($M$4-$E91)*N92))</f>
        <v>0</v>
      </c>
      <c r="O213" s="301"/>
      <c r="P213" s="301"/>
      <c r="Q213" s="299">
        <f>IF($P$4&gt;$E92,($E92-$E91)*Q92,IF($P$4&lt;$E91,0,($P$4-$E91)*Q92))</f>
        <v>0</v>
      </c>
      <c r="R213" s="310"/>
      <c r="S213" s="310"/>
      <c r="T213" s="299">
        <f>IF($S$4&gt;$E92,($E92-$E91)*T92,IF($S$4&lt;$E91,0,($S$4-$E91)*T92))</f>
        <v>0</v>
      </c>
      <c r="U213" s="300"/>
      <c r="V213" s="301"/>
      <c r="W213" s="299">
        <f>IF($V$4&gt;$E92,($E92-$E91)*W92,IF($V$4&lt;$E91,0,($V$4-$E91)*W92))</f>
        <v>0</v>
      </c>
      <c r="X213" s="301"/>
      <c r="Y213" s="301"/>
      <c r="Z213" s="302">
        <f>IF($Y$4&gt;$E92,($E92-$E91)*Z92,IF($Y$4&lt;$E91,0,($Y$4-$E91)*Z92))</f>
        <v>0</v>
      </c>
    </row>
    <row r="214" spans="8:26" hidden="1" x14ac:dyDescent="0.3">
      <c r="H214" s="303">
        <f>IF($G$4&gt;$E92,($G$4-$E92)*H93,0)</f>
        <v>0</v>
      </c>
      <c r="I214" s="307"/>
      <c r="J214" s="307"/>
      <c r="K214" s="305">
        <f>IF($J$4&gt;$E92,($J$4-$E92)*K93,0)</f>
        <v>0</v>
      </c>
      <c r="L214" s="311"/>
      <c r="M214" s="311"/>
      <c r="N214" s="305">
        <f>IF($M$4&gt;$E92,($M$4-$E92)*N93,0)</f>
        <v>0</v>
      </c>
      <c r="O214" s="307"/>
      <c r="P214" s="307"/>
      <c r="Q214" s="305">
        <f>IF($P$4&gt;$E92,($P$4-$E92)*Q93,0)</f>
        <v>0</v>
      </c>
      <c r="R214" s="311"/>
      <c r="S214" s="311"/>
      <c r="T214" s="305">
        <f>IF($S$4&gt;$E92,($S$4-$E92)*T93,0)</f>
        <v>0</v>
      </c>
      <c r="U214" s="306"/>
      <c r="V214" s="307"/>
      <c r="W214" s="305">
        <f>IF($V$4&gt;$E92,($V$4-$E92)*W93,0)</f>
        <v>0</v>
      </c>
      <c r="X214" s="307"/>
      <c r="Y214" s="307"/>
      <c r="Z214" s="308">
        <f>IF($Y$4&gt;$E92,($Y$4-$E92)*Z93,0)</f>
        <v>0</v>
      </c>
    </row>
    <row r="215" spans="8:26" hidden="1" x14ac:dyDescent="0.3">
      <c r="H215" s="262" t="s">
        <v>726</v>
      </c>
    </row>
    <row r="216" spans="8:26" hidden="1" x14ac:dyDescent="0.3">
      <c r="H216" s="291">
        <f>IF($G$4&gt;$E94,$E94*H94,$G$4*H94)</f>
        <v>0</v>
      </c>
      <c r="I216" s="309"/>
      <c r="J216" s="309"/>
      <c r="K216" s="293">
        <f>IF($J$4&gt;$E94,$E94*K94,$J$4*K94)</f>
        <v>0</v>
      </c>
      <c r="L216" s="292"/>
      <c r="M216" s="292"/>
      <c r="N216" s="293">
        <f>IF($M$4&gt;$E94,$E94*N94,$M$4*N94)</f>
        <v>0</v>
      </c>
      <c r="O216" s="292"/>
      <c r="P216" s="292"/>
      <c r="Q216" s="293">
        <f>IF($P$4&gt;$E94,$E94*Q94,$P$4*Q94)</f>
        <v>0</v>
      </c>
      <c r="R216" s="292"/>
      <c r="S216" s="292"/>
      <c r="T216" s="293">
        <f>IF($S$4&gt;$E94,$E94*T94,$S$4*T94)</f>
        <v>0</v>
      </c>
      <c r="U216" s="293"/>
      <c r="V216" s="292"/>
      <c r="W216" s="293">
        <f>IF($V$4&gt;$E94,$E94*W94,$V$4*W94)</f>
        <v>0</v>
      </c>
      <c r="X216" s="292"/>
      <c r="Y216" s="292"/>
      <c r="Z216" s="296">
        <f>IF($Y$4&gt;$E94,$E94*Z94,$Y$4*Z94)</f>
        <v>0</v>
      </c>
    </row>
    <row r="217" spans="8:26" hidden="1" x14ac:dyDescent="0.3">
      <c r="H217" s="297">
        <f>IF($G$4&gt;$E95,($E95-$E94)*H95,IF($G$4&lt;$E94,0,($G$4-$E94)*H95))</f>
        <v>0</v>
      </c>
      <c r="I217" s="310"/>
      <c r="J217" s="310"/>
      <c r="K217" s="299">
        <f>IF($J$4&gt;$E95,($E95-$E94)*K95,IF($J$4&lt;$E94,0,($J$4-$E94)*K95))</f>
        <v>0</v>
      </c>
      <c r="L217" s="310"/>
      <c r="M217" s="310"/>
      <c r="N217" s="299">
        <f>IF($M$4&gt;$E95,($E95-$E94)*N95,IF($M$4&lt;$E94,0,($M$4-$E94)*N95))</f>
        <v>0</v>
      </c>
      <c r="O217" s="310"/>
      <c r="P217" s="310"/>
      <c r="Q217" s="299">
        <f>IF($P$4&gt;$E95,($E95-$E94)*Q95,IF($P$4&lt;$E94,0,($P$4-$E94)*Q95))</f>
        <v>0</v>
      </c>
      <c r="R217" s="310"/>
      <c r="S217" s="310"/>
      <c r="T217" s="299">
        <f>IF($S$4&gt;$E95,($E95-$E94)*T95,IF($S$4&lt;$E94,0,($S$4-$E94)*T95))</f>
        <v>0</v>
      </c>
      <c r="U217" s="312"/>
      <c r="V217" s="310"/>
      <c r="W217" s="299">
        <f>IF($V$4&gt;$E95,($E95-$E94)*W95,IF($V$4&lt;$E94,0,($V$4-$E94)*W95))</f>
        <v>0</v>
      </c>
      <c r="X217" s="310"/>
      <c r="Y217" s="310"/>
      <c r="Z217" s="302">
        <f>IF($Y$4&gt;$E95,($E95-$E94)*Z95,IF($Y$4&lt;$E94,0,($Y$4-$E94)*Z95))</f>
        <v>0</v>
      </c>
    </row>
    <row r="218" spans="8:26" hidden="1" x14ac:dyDescent="0.3">
      <c r="H218" s="303">
        <f>IF($G$4&gt;$E95,($G$4-$E95)*H96,0)</f>
        <v>0</v>
      </c>
      <c r="I218" s="311"/>
      <c r="J218" s="311"/>
      <c r="K218" s="305">
        <f>IF($J$4&gt;$E95,($J$4-$E95)*K96,0)</f>
        <v>0</v>
      </c>
      <c r="L218" s="311"/>
      <c r="M218" s="311"/>
      <c r="N218" s="305">
        <f>IF($M$4&gt;$E95,($M$4-$E95)*N96,0)</f>
        <v>0</v>
      </c>
      <c r="O218" s="311"/>
      <c r="P218" s="311"/>
      <c r="Q218" s="305">
        <f>IF($P$4&gt;$E95,($P$4-$E95)*Q96,0)</f>
        <v>0</v>
      </c>
      <c r="R218" s="311"/>
      <c r="S218" s="311"/>
      <c r="T218" s="305">
        <f>IF($S$4&gt;$E95,($S$4-$E95)*T96,0)</f>
        <v>0</v>
      </c>
      <c r="U218" s="313"/>
      <c r="V218" s="311"/>
      <c r="W218" s="305">
        <f>IF($V$4&gt;$E95,($V$4-$E95)*W96,0)</f>
        <v>0</v>
      </c>
      <c r="X218" s="311"/>
      <c r="Y218" s="311"/>
      <c r="Z218" s="308">
        <f>IF($Y$4&gt;$E95,($Y$4-$E95)*Z96,0)</f>
        <v>0</v>
      </c>
    </row>
    <row r="219" spans="8:26" hidden="1" x14ac:dyDescent="0.3"/>
    <row r="220" spans="8:26" hidden="1" x14ac:dyDescent="0.3">
      <c r="H220" s="262" t="s">
        <v>729</v>
      </c>
    </row>
    <row r="221" spans="8:26" hidden="1" x14ac:dyDescent="0.3">
      <c r="H221" s="291">
        <f>IF($G$4&gt;$E125,$E125*H125,$G$4*H125)</f>
        <v>0</v>
      </c>
      <c r="I221" s="292"/>
      <c r="J221" s="292"/>
      <c r="K221" s="293">
        <f>IF($J$4&gt;$E125,$E125*K125,$J$4*K125)</f>
        <v>0</v>
      </c>
      <c r="L221" s="292"/>
      <c r="M221" s="292"/>
      <c r="N221" s="293">
        <f>IF($M$4&gt;$E125,$E125*N125,$M$4*N125)</f>
        <v>0</v>
      </c>
      <c r="O221" s="292"/>
      <c r="P221" s="292"/>
      <c r="Q221" s="293">
        <f>IF($P$4&gt;$E125,$E125*Q125,$P$4*Q125)</f>
        <v>0</v>
      </c>
      <c r="R221" s="292"/>
      <c r="S221" s="292"/>
      <c r="T221" s="293">
        <f>IF($S$4&gt;$E125,$E125*T125,$S$4*T125)</f>
        <v>0</v>
      </c>
      <c r="U221" s="294"/>
      <c r="V221" s="295"/>
      <c r="W221" s="293">
        <f>IF($V$4&gt;$E125,$E125*W125,$V$4*W125)</f>
        <v>0</v>
      </c>
      <c r="X221" s="295"/>
      <c r="Y221" s="295"/>
      <c r="Z221" s="296">
        <f>IF($Y$4&gt;$E125,$E125*Z125,$Y$4*Z125)</f>
        <v>0</v>
      </c>
    </row>
    <row r="222" spans="8:26" hidden="1" x14ac:dyDescent="0.3">
      <c r="H222" s="297">
        <f>IF($G$4&gt;$E126,($E126-$E125)*H126,IF($G$4&lt;$E125,0,($G$4-$E125)*H126))</f>
        <v>0</v>
      </c>
      <c r="I222" s="298"/>
      <c r="J222" s="298"/>
      <c r="K222" s="299">
        <f>IF($J$4&gt;$E126,($E126-$E125)*K126,IF($J$4&lt;$E125,0,($J$4-$E125)*K126))</f>
        <v>0</v>
      </c>
      <c r="L222" s="298"/>
      <c r="M222" s="298"/>
      <c r="N222" s="299">
        <f>IF($M$4&gt;$E126,($E126-$E125)*N126,IF($M$4&lt;$E125,0,($M$4-$E125)*N126))</f>
        <v>0</v>
      </c>
      <c r="O222" s="298"/>
      <c r="P222" s="298"/>
      <c r="Q222" s="299">
        <f>IF($P$4&gt;$E126,($E126-$E125)*Q126,IF($P$4&lt;$E125,0,($P$4-$E125)*Q126))</f>
        <v>0</v>
      </c>
      <c r="R222" s="298"/>
      <c r="S222" s="298"/>
      <c r="T222" s="299">
        <f>IF($S$4&gt;$E126,($E126-$E125)*T126,IF($S$4&lt;$E125,0,($S$4-$E125)*T126))</f>
        <v>0</v>
      </c>
      <c r="U222" s="300"/>
      <c r="V222" s="301"/>
      <c r="W222" s="299">
        <f>IF($V$4&gt;$E126,($E126-$E125)*W126,IF($V$4&lt;$E125,0,($V$4-$E125)*W126))</f>
        <v>0</v>
      </c>
      <c r="X222" s="301"/>
      <c r="Y222" s="301"/>
      <c r="Z222" s="302">
        <f>IF($Y$4&gt;$E126,($E126-$E125)*Z126,IF($Y$4&lt;$E125,0,($Y$4-$E125)*Z126))</f>
        <v>0</v>
      </c>
    </row>
    <row r="223" spans="8:26" hidden="1" x14ac:dyDescent="0.3">
      <c r="H223" s="297">
        <f>IF($G$4&gt;$E127,($E127-$E126)*H127,IF($G$4&lt;$E126,0,($G$4-$E126)*H127))</f>
        <v>0</v>
      </c>
      <c r="I223" s="298"/>
      <c r="J223" s="298"/>
      <c r="K223" s="299">
        <f>IF($J$4&gt;$E127,($E127-$E126)*K127,IF($J$4&lt;$E126,0,($J$4-$E126)*K127))</f>
        <v>0</v>
      </c>
      <c r="L223" s="298"/>
      <c r="M223" s="298"/>
      <c r="N223" s="299">
        <f>IF($M$4&gt;$E127,($E127-$E126)*N127,IF($M$4&lt;$E126,0,($M$4-$E126)*N127))</f>
        <v>0</v>
      </c>
      <c r="O223" s="298"/>
      <c r="P223" s="298"/>
      <c r="Q223" s="299">
        <f>IF($P$4&gt;$E127,($E127-$E126)*Q127,IF($P$4&lt;$E126,0,($P$4-$E126)*Q127))</f>
        <v>0</v>
      </c>
      <c r="R223" s="298"/>
      <c r="S223" s="298"/>
      <c r="T223" s="299">
        <f>IF($S$4&gt;$E127,($E127-$E126)*T127,IF($S$4&lt;$E126,0,($S$4-$E126)*T127))</f>
        <v>0</v>
      </c>
      <c r="U223" s="300"/>
      <c r="V223" s="301"/>
      <c r="W223" s="299">
        <f>IF($V$4&gt;$E127,($E127-$E126)*W127,IF($V$4&lt;$E126,0,($V$4-$E126)*W127))</f>
        <v>0</v>
      </c>
      <c r="X223" s="301"/>
      <c r="Y223" s="301"/>
      <c r="Z223" s="302">
        <f>IF($Y$4&gt;$E127,($E127-$E126)*Z127,IF($Y$4&lt;$E126,0,($Y$4-$E126)*Z127))</f>
        <v>0</v>
      </c>
    </row>
    <row r="224" spans="8:26" hidden="1" x14ac:dyDescent="0.3">
      <c r="H224" s="297">
        <f>IF($G$4&gt;$E128,($E128-$E127)*H128,IF($G$4&lt;$E127,0,($G$4-$E127)*H128))</f>
        <v>0</v>
      </c>
      <c r="I224" s="298"/>
      <c r="J224" s="298"/>
      <c r="K224" s="299">
        <f>IF($J$4&gt;$E128,($E128-$E127)*K128,IF($J$4&lt;$E127,0,($J$4-$E127)*K128))</f>
        <v>0</v>
      </c>
      <c r="L224" s="298"/>
      <c r="M224" s="298"/>
      <c r="N224" s="299">
        <f>IF($M$4&gt;$E128,($E128-$E127)*N128,IF($M$4&lt;$E127,0,($M$4-$E127)*N128))</f>
        <v>0</v>
      </c>
      <c r="O224" s="298"/>
      <c r="P224" s="298"/>
      <c r="Q224" s="299">
        <f>IF($P$4&gt;$E128,($E128-$E127)*Q128,IF($P$4&lt;$E127,0,($P$4-$E127)*Q128))</f>
        <v>0</v>
      </c>
      <c r="R224" s="298"/>
      <c r="S224" s="298"/>
      <c r="T224" s="299">
        <f>IF($S$4&gt;$E128,($E128-$E127)*T128,IF($S$4&lt;$E127,0,($S$4-$E127)*T128))</f>
        <v>0</v>
      </c>
      <c r="U224" s="300"/>
      <c r="V224" s="301"/>
      <c r="W224" s="299">
        <f>IF($V$4&gt;$E128,($E128-$E127)*W128,IF($V$4&lt;$E127,0,($V$4-$E127)*W128))</f>
        <v>0</v>
      </c>
      <c r="X224" s="301"/>
      <c r="Y224" s="301"/>
      <c r="Z224" s="302">
        <f>IF($Y$4&gt;$E128,($E128-$E127)*Z128,IF($Y$4&lt;$E127,0,($Y$4-$E127)*Z128))</f>
        <v>0</v>
      </c>
    </row>
    <row r="225" spans="8:26" hidden="1" x14ac:dyDescent="0.3">
      <c r="H225" s="297">
        <f>IF($G$4&gt;$E129,($E129-$E128)*H129,IF($G$4&lt;$E128,0,($G$4-$E128)*H129))</f>
        <v>0</v>
      </c>
      <c r="I225" s="298"/>
      <c r="J225" s="298"/>
      <c r="K225" s="299">
        <f>IF($J$4&gt;$E129,($E129-$E128)*K129,IF($J$4&lt;$E128,0,($J$4-$E128)*K129))</f>
        <v>0</v>
      </c>
      <c r="L225" s="298"/>
      <c r="M225" s="298"/>
      <c r="N225" s="299">
        <f>IF($M$4&gt;$E129,($E129-$E128)*N129,IF($M$4&lt;$E128,0,($M$4-$E128)*N129))</f>
        <v>0</v>
      </c>
      <c r="O225" s="298"/>
      <c r="P225" s="298"/>
      <c r="Q225" s="299">
        <f>IF($P$4&gt;$E129,($E129-$E128)*Q129,IF($P$4&lt;$E128,0,($P$4-$E128)*Q129))</f>
        <v>0</v>
      </c>
      <c r="R225" s="298"/>
      <c r="S225" s="298"/>
      <c r="T225" s="299">
        <f>IF($S$4&gt;$E129,($E129-$E128)*T129,IF($S$4&lt;$E128,0,($S$4-$E128)*T129))</f>
        <v>0</v>
      </c>
      <c r="U225" s="300"/>
      <c r="V225" s="301"/>
      <c r="W225" s="299">
        <f>IF($V$4&gt;$E129,($E129-$E128)*W129,IF($V$4&lt;$E128,0,($V$4-$E128)*W129))</f>
        <v>0</v>
      </c>
      <c r="X225" s="301"/>
      <c r="Y225" s="301"/>
      <c r="Z225" s="302">
        <f>IF($Y$4&gt;$E129,($E129-$E128)*Z129,IF($Y$4&lt;$E128,0,($Y$4-$E128)*Z129))</f>
        <v>0</v>
      </c>
    </row>
    <row r="226" spans="8:26" hidden="1" x14ac:dyDescent="0.3">
      <c r="H226" s="303">
        <f>IF($G$4&gt;$E129,($G$4-$E129)*H130,0)</f>
        <v>0</v>
      </c>
      <c r="I226" s="304"/>
      <c r="J226" s="304"/>
      <c r="K226" s="305">
        <f>IF($J$4&gt;$E129,($J$4-$E129)*K130,0)</f>
        <v>0</v>
      </c>
      <c r="L226" s="304"/>
      <c r="M226" s="304"/>
      <c r="N226" s="305">
        <f>IF($M$4&gt;$E129,($M$4-$E129)*N130,0)</f>
        <v>0</v>
      </c>
      <c r="O226" s="304"/>
      <c r="P226" s="304"/>
      <c r="Q226" s="305">
        <f>IF($P$4&gt;$E129,($P$4-$E129)*Q130,0)</f>
        <v>0</v>
      </c>
      <c r="R226" s="304"/>
      <c r="S226" s="304"/>
      <c r="T226" s="305">
        <f>IF($S$4&gt;$E129,($S$4-$E129)*T130,0)</f>
        <v>0</v>
      </c>
      <c r="U226" s="306"/>
      <c r="V226" s="307"/>
      <c r="W226" s="305">
        <f>IF($V$4&gt;$E129,($V$4-$E129)*W130,0)</f>
        <v>0</v>
      </c>
      <c r="X226" s="307"/>
      <c r="Y226" s="307"/>
      <c r="Z226" s="308">
        <f>IF($Y$4&gt;$E129,($Y$4-$E129)*Z130,0)</f>
        <v>0</v>
      </c>
    </row>
    <row r="227" spans="8:26" hidden="1" x14ac:dyDescent="0.3">
      <c r="H227" s="262" t="s">
        <v>731</v>
      </c>
      <c r="K227" s="182"/>
      <c r="L227" s="182"/>
      <c r="M227" s="182"/>
      <c r="Q227" s="182"/>
      <c r="R227" s="182"/>
      <c r="S227" s="182"/>
      <c r="Z227" s="182"/>
    </row>
    <row r="228" spans="8:26" hidden="1" x14ac:dyDescent="0.3">
      <c r="H228" s="291">
        <f>IF($G$4&gt;$E134,$E134*H134,$G$4*H134)</f>
        <v>0</v>
      </c>
      <c r="I228" s="292"/>
      <c r="J228" s="292"/>
      <c r="K228" s="293">
        <f>IF($J$4&gt;$E134,$E134*K134,$J$4*K134)</f>
        <v>0</v>
      </c>
      <c r="L228" s="292"/>
      <c r="M228" s="292"/>
      <c r="N228" s="293">
        <f>IF($M$4&gt;$E134,$E134*N134,$M$4*N134)</f>
        <v>0</v>
      </c>
      <c r="O228" s="292"/>
      <c r="P228" s="292"/>
      <c r="Q228" s="293">
        <f>IF($P$4&gt;$E134,$E134*Q134,$P$4*Q134)</f>
        <v>0</v>
      </c>
      <c r="R228" s="292"/>
      <c r="S228" s="292"/>
      <c r="T228" s="293">
        <f>IF($S$4&gt;$E134,$E134*T134,$S$4*T134)</f>
        <v>0</v>
      </c>
      <c r="U228" s="293"/>
      <c r="V228" s="292"/>
      <c r="W228" s="293">
        <f>IF($V$4&gt;$E134,$E134*W134,$V$4*W134)</f>
        <v>0</v>
      </c>
      <c r="X228" s="292"/>
      <c r="Y228" s="292"/>
      <c r="Z228" s="296">
        <f>IF($Y$4&gt;$E134,$E134*Z134,$Y$4*Z134)</f>
        <v>0</v>
      </c>
    </row>
    <row r="229" spans="8:26" hidden="1" x14ac:dyDescent="0.3">
      <c r="H229" s="303">
        <f>IF($G$4&gt;$E134,($G$4-$E134)*H135,0)</f>
        <v>0</v>
      </c>
      <c r="I229" s="304"/>
      <c r="J229" s="304"/>
      <c r="K229" s="305">
        <f>IF($J$4&gt;$E134,($J$4-$E134)*K135,0)</f>
        <v>0</v>
      </c>
      <c r="L229" s="304"/>
      <c r="M229" s="304"/>
      <c r="N229" s="305">
        <f>IF($M$4&gt;$E134,($M$4-$E134)*N135,0)</f>
        <v>0</v>
      </c>
      <c r="O229" s="304"/>
      <c r="P229" s="304"/>
      <c r="Q229" s="305">
        <f>IF($P$4&gt;$E134,($P$4-$E134)*Q135,0)</f>
        <v>0</v>
      </c>
      <c r="R229" s="304"/>
      <c r="S229" s="304"/>
      <c r="T229" s="305">
        <f>IF($S$4&gt;$E134,($S$4-$E134)*T135,0)</f>
        <v>0</v>
      </c>
      <c r="U229" s="305"/>
      <c r="V229" s="304"/>
      <c r="W229" s="305">
        <f>IF($V$4&gt;$E134,($V$4-$E134)*W135,0)</f>
        <v>0</v>
      </c>
      <c r="X229" s="304"/>
      <c r="Y229" s="304"/>
      <c r="Z229" s="308">
        <f>IF($Y$4&gt;$E134,($Y$4-$E134)*Z135,0)</f>
        <v>0</v>
      </c>
    </row>
    <row r="230" spans="8:26" hidden="1" x14ac:dyDescent="0.3">
      <c r="H230" s="262" t="s">
        <v>730</v>
      </c>
    </row>
    <row r="231" spans="8:26" hidden="1" x14ac:dyDescent="0.3">
      <c r="H231" s="291">
        <f>IF($G$4&gt;$E136,$E136*H136,$G$4*H136)</f>
        <v>0</v>
      </c>
      <c r="I231" s="292"/>
      <c r="J231" s="292"/>
      <c r="K231" s="293">
        <f>IF($J$4&gt;$E136,$E136*K136,$J$4*K136)</f>
        <v>0</v>
      </c>
      <c r="L231" s="292"/>
      <c r="M231" s="292"/>
      <c r="N231" s="293">
        <f>IF($M$4&gt;$E136,$E136*N136,$M$4*N136)</f>
        <v>0</v>
      </c>
      <c r="O231" s="292"/>
      <c r="P231" s="292"/>
      <c r="Q231" s="293">
        <f>IF($P$4&gt;$E136,$E136*Q136,$P$4*Q136)</f>
        <v>0</v>
      </c>
      <c r="R231" s="292"/>
      <c r="S231" s="292"/>
      <c r="T231" s="293">
        <f>IF($S$4&gt;$E136,$E136*T136,$S$4*T136)</f>
        <v>0</v>
      </c>
      <c r="U231" s="293"/>
      <c r="V231" s="292"/>
      <c r="W231" s="293">
        <f>IF($V$4&gt;$E136,$E136*W136,$V$4*W136)</f>
        <v>0</v>
      </c>
      <c r="X231" s="292"/>
      <c r="Y231" s="292"/>
      <c r="Z231" s="296">
        <f>IF($Y$4&gt;$E136,$E136*Z136,$Y$4*Z136)</f>
        <v>0</v>
      </c>
    </row>
    <row r="232" spans="8:26" hidden="1" x14ac:dyDescent="0.3">
      <c r="H232" s="303">
        <f>IF($G$4&gt;$E136,($G$4-$E136)*H137,0)</f>
        <v>0</v>
      </c>
      <c r="I232" s="304"/>
      <c r="J232" s="304"/>
      <c r="K232" s="305">
        <f>IF($J$4&gt;$E136,($J$4-$E136)*K137,0)</f>
        <v>0</v>
      </c>
      <c r="L232" s="304"/>
      <c r="M232" s="304"/>
      <c r="N232" s="305">
        <f>IF($M$4&gt;$E136,($M$4-$E136)*N137,0)</f>
        <v>0</v>
      </c>
      <c r="O232" s="304"/>
      <c r="P232" s="304"/>
      <c r="Q232" s="305">
        <f>IF($P$4&gt;$E136,($P$4-$E136)*Q137,0)</f>
        <v>0</v>
      </c>
      <c r="R232" s="304"/>
      <c r="S232" s="304"/>
      <c r="T232" s="305">
        <f>IF($S$4&gt;$E136,($S$4-$E136)*T137,0)</f>
        <v>0</v>
      </c>
      <c r="U232" s="305"/>
      <c r="V232" s="304"/>
      <c r="W232" s="305">
        <f>IF($V$4&gt;$E136,($V$4-$E136)*W137,0)</f>
        <v>0</v>
      </c>
      <c r="X232" s="304"/>
      <c r="Y232" s="304"/>
      <c r="Z232" s="308">
        <f>IF($Y$4&gt;$E136,($Y$4-$E136)*Z137,0)</f>
        <v>0</v>
      </c>
    </row>
  </sheetData>
  <sheetProtection password="9524" sheet="1" objects="1" scenarios="1" selectLockedCells="1"/>
  <mergeCells count="370">
    <mergeCell ref="B2:AA2"/>
    <mergeCell ref="B3:F3"/>
    <mergeCell ref="G3:I3"/>
    <mergeCell ref="J3:L3"/>
    <mergeCell ref="M3:O3"/>
    <mergeCell ref="P3:R3"/>
    <mergeCell ref="S3:U3"/>
    <mergeCell ref="V3:X3"/>
    <mergeCell ref="Y3:AA3"/>
    <mergeCell ref="V4:X4"/>
    <mergeCell ref="Y4:AA4"/>
    <mergeCell ref="B5:F5"/>
    <mergeCell ref="G5:I5"/>
    <mergeCell ref="J5:L5"/>
    <mergeCell ref="M5:O5"/>
    <mergeCell ref="P5:R5"/>
    <mergeCell ref="S5:U5"/>
    <mergeCell ref="V5:X5"/>
    <mergeCell ref="Y5:AA5"/>
    <mergeCell ref="B4:F4"/>
    <mergeCell ref="G4:I4"/>
    <mergeCell ref="J4:L4"/>
    <mergeCell ref="M4:O4"/>
    <mergeCell ref="P4:R4"/>
    <mergeCell ref="S4:U4"/>
    <mergeCell ref="V6:X6"/>
    <mergeCell ref="Y6:AA6"/>
    <mergeCell ref="B7:F7"/>
    <mergeCell ref="G7:I7"/>
    <mergeCell ref="J7:L7"/>
    <mergeCell ref="M7:O7"/>
    <mergeCell ref="P7:R7"/>
    <mergeCell ref="S7:U7"/>
    <mergeCell ref="V7:X7"/>
    <mergeCell ref="Y7:AA7"/>
    <mergeCell ref="B6:F6"/>
    <mergeCell ref="G6:I6"/>
    <mergeCell ref="J6:L6"/>
    <mergeCell ref="M6:O6"/>
    <mergeCell ref="P6:R6"/>
    <mergeCell ref="S6:U6"/>
    <mergeCell ref="C15:E15"/>
    <mergeCell ref="C16:E16"/>
    <mergeCell ref="C17:E17"/>
    <mergeCell ref="C18:AA18"/>
    <mergeCell ref="C19:E19"/>
    <mergeCell ref="C20:E20"/>
    <mergeCell ref="C9:AA9"/>
    <mergeCell ref="C10:AA10"/>
    <mergeCell ref="C11:E11"/>
    <mergeCell ref="C12:E12"/>
    <mergeCell ref="C13:E13"/>
    <mergeCell ref="C14:AA14"/>
    <mergeCell ref="C21:E21"/>
    <mergeCell ref="C22:AA22"/>
    <mergeCell ref="C23:E23"/>
    <mergeCell ref="G23:I23"/>
    <mergeCell ref="J23:L23"/>
    <mergeCell ref="M23:O23"/>
    <mergeCell ref="P23:R23"/>
    <mergeCell ref="S23:U23"/>
    <mergeCell ref="V23:X23"/>
    <mergeCell ref="Y23:AA23"/>
    <mergeCell ref="S25:U25"/>
    <mergeCell ref="V25:X25"/>
    <mergeCell ref="Y25:AA25"/>
    <mergeCell ref="B26:F26"/>
    <mergeCell ref="G26:AA26"/>
    <mergeCell ref="C28:AA28"/>
    <mergeCell ref="B24:D24"/>
    <mergeCell ref="B25:D25"/>
    <mergeCell ref="G25:I25"/>
    <mergeCell ref="J25:L25"/>
    <mergeCell ref="M25:O25"/>
    <mergeCell ref="P25:R25"/>
    <mergeCell ref="C35:E35"/>
    <mergeCell ref="C36:E36"/>
    <mergeCell ref="C37:E37"/>
    <mergeCell ref="C38:E38"/>
    <mergeCell ref="B39:B44"/>
    <mergeCell ref="C39:C44"/>
    <mergeCell ref="C29:E29"/>
    <mergeCell ref="C30:E30"/>
    <mergeCell ref="C31:E31"/>
    <mergeCell ref="C32:E32"/>
    <mergeCell ref="C33:E33"/>
    <mergeCell ref="C34:E34"/>
    <mergeCell ref="C49:E49"/>
    <mergeCell ref="B50:B52"/>
    <mergeCell ref="C50:C52"/>
    <mergeCell ref="F50:F52"/>
    <mergeCell ref="G50:G52"/>
    <mergeCell ref="J50:J52"/>
    <mergeCell ref="V39:V44"/>
    <mergeCell ref="Y39:Y44"/>
    <mergeCell ref="C45:E45"/>
    <mergeCell ref="C46:E46"/>
    <mergeCell ref="C47:E47"/>
    <mergeCell ref="C48:E48"/>
    <mergeCell ref="F39:F44"/>
    <mergeCell ref="G39:G44"/>
    <mergeCell ref="J39:J44"/>
    <mergeCell ref="M39:M44"/>
    <mergeCell ref="P39:P44"/>
    <mergeCell ref="S39:S44"/>
    <mergeCell ref="V53:V55"/>
    <mergeCell ref="Y53:Y55"/>
    <mergeCell ref="C56:E56"/>
    <mergeCell ref="M50:M52"/>
    <mergeCell ref="P50:P52"/>
    <mergeCell ref="S50:S52"/>
    <mergeCell ref="V50:V52"/>
    <mergeCell ref="Y50:Y52"/>
    <mergeCell ref="B53:B55"/>
    <mergeCell ref="C53:C55"/>
    <mergeCell ref="F53:F55"/>
    <mergeCell ref="G53:G55"/>
    <mergeCell ref="J53:J55"/>
    <mergeCell ref="C57:E57"/>
    <mergeCell ref="B58:D58"/>
    <mergeCell ref="B59:D59"/>
    <mergeCell ref="G59:I59"/>
    <mergeCell ref="J59:L59"/>
    <mergeCell ref="M59:O59"/>
    <mergeCell ref="M53:M55"/>
    <mergeCell ref="P53:P55"/>
    <mergeCell ref="S53:S55"/>
    <mergeCell ref="C62:AA62"/>
    <mergeCell ref="C63:E63"/>
    <mergeCell ref="C64:E64"/>
    <mergeCell ref="C65:E65"/>
    <mergeCell ref="C66:E66"/>
    <mergeCell ref="C67:E67"/>
    <mergeCell ref="P59:R59"/>
    <mergeCell ref="S59:U59"/>
    <mergeCell ref="V59:X59"/>
    <mergeCell ref="Y59:AA59"/>
    <mergeCell ref="B60:F60"/>
    <mergeCell ref="G60:AA60"/>
    <mergeCell ref="C74:E74"/>
    <mergeCell ref="B75:B80"/>
    <mergeCell ref="C75:C80"/>
    <mergeCell ref="F75:F80"/>
    <mergeCell ref="G75:G80"/>
    <mergeCell ref="J75:J80"/>
    <mergeCell ref="C68:E68"/>
    <mergeCell ref="C69:E69"/>
    <mergeCell ref="C70:E70"/>
    <mergeCell ref="C71:E71"/>
    <mergeCell ref="C72:E72"/>
    <mergeCell ref="C73:E73"/>
    <mergeCell ref="M75:M80"/>
    <mergeCell ref="P75:P80"/>
    <mergeCell ref="S75:S80"/>
    <mergeCell ref="V75:V80"/>
    <mergeCell ref="Y75:Y80"/>
    <mergeCell ref="C81:E81"/>
    <mergeCell ref="G81:I81"/>
    <mergeCell ref="J81:L81"/>
    <mergeCell ref="S81:U81"/>
    <mergeCell ref="V81:X81"/>
    <mergeCell ref="S83:U83"/>
    <mergeCell ref="V83:X83"/>
    <mergeCell ref="Y83:AA83"/>
    <mergeCell ref="Y81:AA81"/>
    <mergeCell ref="C82:E82"/>
    <mergeCell ref="G82:I82"/>
    <mergeCell ref="J82:L82"/>
    <mergeCell ref="S82:U82"/>
    <mergeCell ref="V82:X82"/>
    <mergeCell ref="Y82:AA82"/>
    <mergeCell ref="C84:E84"/>
    <mergeCell ref="C85:E85"/>
    <mergeCell ref="C86:E86"/>
    <mergeCell ref="C87:E87"/>
    <mergeCell ref="C88:E88"/>
    <mergeCell ref="C89:E89"/>
    <mergeCell ref="C83:E83"/>
    <mergeCell ref="G83:I83"/>
    <mergeCell ref="J83:L83"/>
    <mergeCell ref="B94:B96"/>
    <mergeCell ref="C94:C96"/>
    <mergeCell ref="F94:F96"/>
    <mergeCell ref="G94:G96"/>
    <mergeCell ref="J94:J96"/>
    <mergeCell ref="C90:E90"/>
    <mergeCell ref="B91:B93"/>
    <mergeCell ref="C91:C93"/>
    <mergeCell ref="F91:F93"/>
    <mergeCell ref="G91:G93"/>
    <mergeCell ref="J91:J93"/>
    <mergeCell ref="M94:M96"/>
    <mergeCell ref="P94:P96"/>
    <mergeCell ref="S94:S96"/>
    <mergeCell ref="V94:V96"/>
    <mergeCell ref="Y94:Y96"/>
    <mergeCell ref="C97:E97"/>
    <mergeCell ref="M91:M93"/>
    <mergeCell ref="P91:P93"/>
    <mergeCell ref="S91:S93"/>
    <mergeCell ref="V91:V93"/>
    <mergeCell ref="Y91:Y93"/>
    <mergeCell ref="P100:R100"/>
    <mergeCell ref="S100:U100"/>
    <mergeCell ref="V100:X100"/>
    <mergeCell ref="Y100:AA100"/>
    <mergeCell ref="B101:F101"/>
    <mergeCell ref="G101:AA101"/>
    <mergeCell ref="C98:E98"/>
    <mergeCell ref="B99:D99"/>
    <mergeCell ref="B100:D100"/>
    <mergeCell ref="G100:I100"/>
    <mergeCell ref="J100:L100"/>
    <mergeCell ref="M100:O100"/>
    <mergeCell ref="C109:E109"/>
    <mergeCell ref="C110:E110"/>
    <mergeCell ref="C111:E111"/>
    <mergeCell ref="C112:E112"/>
    <mergeCell ref="C113:E113"/>
    <mergeCell ref="C114:E114"/>
    <mergeCell ref="C103:AA103"/>
    <mergeCell ref="C104:E104"/>
    <mergeCell ref="C105:E105"/>
    <mergeCell ref="C106:E106"/>
    <mergeCell ref="C107:E107"/>
    <mergeCell ref="C108:E108"/>
    <mergeCell ref="Y116:AA116"/>
    <mergeCell ref="B117:F117"/>
    <mergeCell ref="G117:AA117"/>
    <mergeCell ref="C119:AA119"/>
    <mergeCell ref="B115:D115"/>
    <mergeCell ref="B116:D116"/>
    <mergeCell ref="G116:I116"/>
    <mergeCell ref="J116:L116"/>
    <mergeCell ref="M116:O116"/>
    <mergeCell ref="P116:R116"/>
    <mergeCell ref="C120:E120"/>
    <mergeCell ref="C121:E121"/>
    <mergeCell ref="C122:E122"/>
    <mergeCell ref="C123:E123"/>
    <mergeCell ref="C124:E124"/>
    <mergeCell ref="B125:B130"/>
    <mergeCell ref="C125:C128"/>
    <mergeCell ref="S116:U116"/>
    <mergeCell ref="V116:X116"/>
    <mergeCell ref="B136:B137"/>
    <mergeCell ref="C136:C137"/>
    <mergeCell ref="F136:F137"/>
    <mergeCell ref="G136:G137"/>
    <mergeCell ref="J136:J137"/>
    <mergeCell ref="V125:V130"/>
    <mergeCell ref="Y125:Y130"/>
    <mergeCell ref="C131:D131"/>
    <mergeCell ref="C132:E132"/>
    <mergeCell ref="C133:E133"/>
    <mergeCell ref="B134:B135"/>
    <mergeCell ref="C134:C135"/>
    <mergeCell ref="F134:F135"/>
    <mergeCell ref="G134:G135"/>
    <mergeCell ref="J134:J135"/>
    <mergeCell ref="F125:F130"/>
    <mergeCell ref="G125:G130"/>
    <mergeCell ref="J125:J130"/>
    <mergeCell ref="M125:M130"/>
    <mergeCell ref="P125:P130"/>
    <mergeCell ref="S125:S130"/>
    <mergeCell ref="M136:M137"/>
    <mergeCell ref="P136:P137"/>
    <mergeCell ref="S136:S137"/>
    <mergeCell ref="V136:V137"/>
    <mergeCell ref="Y136:Y137"/>
    <mergeCell ref="C138:E138"/>
    <mergeCell ref="M134:M135"/>
    <mergeCell ref="P134:P135"/>
    <mergeCell ref="S134:S135"/>
    <mergeCell ref="V134:V135"/>
    <mergeCell ref="Y134:Y135"/>
    <mergeCell ref="M142:O142"/>
    <mergeCell ref="P142:R142"/>
    <mergeCell ref="S142:U142"/>
    <mergeCell ref="V142:X142"/>
    <mergeCell ref="Y142:AA142"/>
    <mergeCell ref="S148:U148"/>
    <mergeCell ref="V148:X148"/>
    <mergeCell ref="Y148:AA148"/>
    <mergeCell ref="B151:D151"/>
    <mergeCell ref="B143:F143"/>
    <mergeCell ref="G143:AA143"/>
    <mergeCell ref="C139:E139"/>
    <mergeCell ref="C140:E140"/>
    <mergeCell ref="B141:D141"/>
    <mergeCell ref="B142:D142"/>
    <mergeCell ref="G142:I142"/>
    <mergeCell ref="J142:L142"/>
    <mergeCell ref="C145:AA145"/>
    <mergeCell ref="C149:E149"/>
    <mergeCell ref="G149:I149"/>
    <mergeCell ref="J149:L149"/>
    <mergeCell ref="M149:O149"/>
    <mergeCell ref="P149:R149"/>
    <mergeCell ref="C150:E150"/>
    <mergeCell ref="C146:E146"/>
    <mergeCell ref="C147:E147"/>
    <mergeCell ref="C148:E148"/>
    <mergeCell ref="G148:I148"/>
    <mergeCell ref="J148:L148"/>
    <mergeCell ref="Y152:AA152"/>
    <mergeCell ref="B153:F153"/>
    <mergeCell ref="G153:AA153"/>
    <mergeCell ref="C155:AA155"/>
    <mergeCell ref="C156:E156"/>
    <mergeCell ref="G156:I156"/>
    <mergeCell ref="J156:L156"/>
    <mergeCell ref="M156:O156"/>
    <mergeCell ref="P156:R156"/>
    <mergeCell ref="S156:U156"/>
    <mergeCell ref="V156:X156"/>
    <mergeCell ref="Y156:AA156"/>
    <mergeCell ref="B152:D152"/>
    <mergeCell ref="G152:I152"/>
    <mergeCell ref="J152:L152"/>
    <mergeCell ref="M152:O152"/>
    <mergeCell ref="P152:R152"/>
    <mergeCell ref="S152:U152"/>
    <mergeCell ref="V152:X152"/>
    <mergeCell ref="C157:E157"/>
    <mergeCell ref="G157:I157"/>
    <mergeCell ref="J157:L157"/>
    <mergeCell ref="M157:O157"/>
    <mergeCell ref="P157:R157"/>
    <mergeCell ref="S157:U157"/>
    <mergeCell ref="V157:X157"/>
    <mergeCell ref="Y157:AA157"/>
    <mergeCell ref="S159:U159"/>
    <mergeCell ref="V159:X159"/>
    <mergeCell ref="Y159:AA159"/>
    <mergeCell ref="B160:F160"/>
    <mergeCell ref="G160:AA160"/>
    <mergeCell ref="B162:F162"/>
    <mergeCell ref="G162:AA162"/>
    <mergeCell ref="B158:D158"/>
    <mergeCell ref="B159:D159"/>
    <mergeCell ref="G159:I159"/>
    <mergeCell ref="J159:L159"/>
    <mergeCell ref="M159:O159"/>
    <mergeCell ref="P159:R159"/>
    <mergeCell ref="B166:F166"/>
    <mergeCell ref="G166:AA166"/>
    <mergeCell ref="B167:F167"/>
    <mergeCell ref="G167:AA167"/>
    <mergeCell ref="B168:F168"/>
    <mergeCell ref="G168:AA168"/>
    <mergeCell ref="B163:F163"/>
    <mergeCell ref="G163:AA163"/>
    <mergeCell ref="B164:F164"/>
    <mergeCell ref="G164:AA164"/>
    <mergeCell ref="B165:F165"/>
    <mergeCell ref="G165:AA165"/>
    <mergeCell ref="B175:D175"/>
    <mergeCell ref="E175:F175"/>
    <mergeCell ref="G175:AA175"/>
    <mergeCell ref="B177:F177"/>
    <mergeCell ref="G177:AA177"/>
    <mergeCell ref="B169:F169"/>
    <mergeCell ref="G169:AA169"/>
    <mergeCell ref="B171:F171"/>
    <mergeCell ref="G171:AA171"/>
    <mergeCell ref="B173:D173"/>
    <mergeCell ref="E173:F173"/>
    <mergeCell ref="G173:AA173"/>
  </mergeCells>
  <conditionalFormatting sqref="F29">
    <cfRule type="containsText" dxfId="1267" priority="645" stopIfTrue="1" operator="containsText" text="X">
      <formula>NOT(ISERROR(SEARCH("X",F29)))</formula>
    </cfRule>
  </conditionalFormatting>
  <conditionalFormatting sqref="F30">
    <cfRule type="containsText" dxfId="1266" priority="644" stopIfTrue="1" operator="containsText" text="X">
      <formula>NOT(ISERROR(SEARCH("X",F30)))</formula>
    </cfRule>
  </conditionalFormatting>
  <conditionalFormatting sqref="F31:F39 F53 F56">
    <cfRule type="containsText" dxfId="1265" priority="643" stopIfTrue="1" operator="containsText" text="X">
      <formula>NOT(ISERROR(SEARCH("X",F31)))</formula>
    </cfRule>
  </conditionalFormatting>
  <conditionalFormatting sqref="F57">
    <cfRule type="containsText" dxfId="1264" priority="642" stopIfTrue="1" operator="containsText" text="X">
      <formula>NOT(ISERROR(SEARCH("X",F57)))</formula>
    </cfRule>
  </conditionalFormatting>
  <conditionalFormatting sqref="F63">
    <cfRule type="containsText" dxfId="1263" priority="641" stopIfTrue="1" operator="containsText" text="X">
      <formula>NOT(ISERROR(SEARCH("X",F63)))</formula>
    </cfRule>
  </conditionalFormatting>
  <conditionalFormatting sqref="F64">
    <cfRule type="containsText" dxfId="1262" priority="640" stopIfTrue="1" operator="containsText" text="X">
      <formula>NOT(ISERROR(SEARCH("X",F64)))</formula>
    </cfRule>
  </conditionalFormatting>
  <conditionalFormatting sqref="F65:F72">
    <cfRule type="containsText" dxfId="1261" priority="639" stopIfTrue="1" operator="containsText" text="X">
      <formula>NOT(ISERROR(SEARCH("X",F65)))</formula>
    </cfRule>
  </conditionalFormatting>
  <conditionalFormatting sqref="F73:F75 F89 F97:F98">
    <cfRule type="containsText" dxfId="1260" priority="638" stopIfTrue="1" operator="containsText" text="X">
      <formula>NOT(ISERROR(SEARCH("X",F73)))</formula>
    </cfRule>
  </conditionalFormatting>
  <conditionalFormatting sqref="F90">
    <cfRule type="containsText" dxfId="1259" priority="637" stopIfTrue="1" operator="containsText" text="X">
      <formula>NOT(ISERROR(SEARCH("X",F90)))</formula>
    </cfRule>
  </conditionalFormatting>
  <conditionalFormatting sqref="F104">
    <cfRule type="containsText" dxfId="1258" priority="636" stopIfTrue="1" operator="containsText" text="X">
      <formula>NOT(ISERROR(SEARCH("X",F104)))</formula>
    </cfRule>
  </conditionalFormatting>
  <conditionalFormatting sqref="F105">
    <cfRule type="containsText" dxfId="1257" priority="635" stopIfTrue="1" operator="containsText" text="X">
      <formula>NOT(ISERROR(SEARCH("X",F105)))</formula>
    </cfRule>
  </conditionalFormatting>
  <conditionalFormatting sqref="F106:F114">
    <cfRule type="containsText" dxfId="1256" priority="634" stopIfTrue="1" operator="containsText" text="X">
      <formula>NOT(ISERROR(SEARCH("X",F106)))</formula>
    </cfRule>
  </conditionalFormatting>
  <conditionalFormatting sqref="F120:F121">
    <cfRule type="containsText" dxfId="1255" priority="633" stopIfTrue="1" operator="containsText" text="X">
      <formula>NOT(ISERROR(SEARCH("X",F120)))</formula>
    </cfRule>
  </conditionalFormatting>
  <conditionalFormatting sqref="F146">
    <cfRule type="containsText" dxfId="1254" priority="632" stopIfTrue="1" operator="containsText" text="X">
      <formula>NOT(ISERROR(SEARCH("X",F146)))</formula>
    </cfRule>
  </conditionalFormatting>
  <conditionalFormatting sqref="G17">
    <cfRule type="cellIs" dxfId="1253" priority="622" operator="equal">
      <formula>"X"</formula>
    </cfRule>
  </conditionalFormatting>
  <conditionalFormatting sqref="F23">
    <cfRule type="containsText" dxfId="1252" priority="631" stopIfTrue="1" operator="containsText" text="X">
      <formula>NOT(ISERROR(SEARCH("X",F23)))</formula>
    </cfRule>
  </conditionalFormatting>
  <conditionalFormatting sqref="G11">
    <cfRule type="cellIs" dxfId="1251" priority="630" operator="equal">
      <formula>"X"</formula>
    </cfRule>
  </conditionalFormatting>
  <conditionalFormatting sqref="I104:I114 U104:U114 I120:I140 U120:U140 I146:I147 U146:U147 I150 U149:U150 X104:X114 X120:X140 X146:X147 X149:X150 X29:X57 X63:X80 X84:X98 O104:O114 O120:O140 O146:O148 O150 O29:O57 O63:O98 AA120:AA140 AA146:AA147 AA149:AA150 AA29:AA57 AA63:AA80 AA84:AA98 R120:R140 R146:R148 R150 R29:R57 R63:R98 L104:L114 L120:L140 L146:L147 I29:I57 U29:U57 I63:I80 U63:U80 I84:I98 U84:U98 AA104:AA114 R104:R114 L29:L57 L63:L80 L84:L98 O11:O13 AA11:AA13 R11:R13 I11:I13 U11:U13 L11:L13 O15:O17 AA15:AA17 R15:R17 I15:I17 U15:U17 L15:L17 O19:O21 AA19:AA21 R19:R21 I19:I21 U19:U21 L19:L21 X11:X13 X15:X17 X19:X21">
    <cfRule type="expression" dxfId="1250" priority="627">
      <formula>AND($F11="X",G$4&lt;&gt;0)</formula>
    </cfRule>
    <cfRule type="expression" dxfId="1249" priority="628">
      <formula>AND(H11&lt;&gt;0,G$4&lt;&gt;0)</formula>
    </cfRule>
    <cfRule type="expression" dxfId="1248" priority="629">
      <formula>OR(H11=0,G$4=0)</formula>
    </cfRule>
  </conditionalFormatting>
  <conditionalFormatting sqref="G12">
    <cfRule type="cellIs" dxfId="1247" priority="626" operator="equal">
      <formula>"X"</formula>
    </cfRule>
  </conditionalFormatting>
  <conditionalFormatting sqref="G13">
    <cfRule type="cellIs" dxfId="1246" priority="625" operator="equal">
      <formula>"X"</formula>
    </cfRule>
  </conditionalFormatting>
  <conditionalFormatting sqref="G15">
    <cfRule type="cellIs" dxfId="1245" priority="624" operator="equal">
      <formula>"X"</formula>
    </cfRule>
  </conditionalFormatting>
  <conditionalFormatting sqref="G16">
    <cfRule type="cellIs" dxfId="1244" priority="623" operator="equal">
      <formula>"X"</formula>
    </cfRule>
  </conditionalFormatting>
  <conditionalFormatting sqref="F45:F50">
    <cfRule type="containsText" dxfId="1243" priority="621" stopIfTrue="1" operator="containsText" text="X">
      <formula>NOT(ISERROR(SEARCH("X",F45)))</formula>
    </cfRule>
  </conditionalFormatting>
  <conditionalFormatting sqref="V45">
    <cfRule type="cellIs" dxfId="1242" priority="573" operator="equal">
      <formula>"X"</formula>
    </cfRule>
  </conditionalFormatting>
  <conditionalFormatting sqref="G53">
    <cfRule type="cellIs" dxfId="1241" priority="553" operator="equal">
      <formula>"X"</formula>
    </cfRule>
  </conditionalFormatting>
  <conditionalFormatting sqref="M38">
    <cfRule type="cellIs" dxfId="1240" priority="583" operator="equal">
      <formula>"X"</formula>
    </cfRule>
  </conditionalFormatting>
  <conditionalFormatting sqref="G56">
    <cfRule type="cellIs" dxfId="1239" priority="549" operator="equal">
      <formula>"X"</formula>
    </cfRule>
  </conditionalFormatting>
  <conditionalFormatting sqref="M56">
    <cfRule type="cellIs" dxfId="1238" priority="548" operator="equal">
      <formula>"X"</formula>
    </cfRule>
  </conditionalFormatting>
  <conditionalFormatting sqref="S56">
    <cfRule type="cellIs" dxfId="1237" priority="547" operator="equal">
      <formula>"X"</formula>
    </cfRule>
  </conditionalFormatting>
  <conditionalFormatting sqref="S35">
    <cfRule type="cellIs" dxfId="1236" priority="594" operator="equal">
      <formula>"X"</formula>
    </cfRule>
  </conditionalFormatting>
  <conditionalFormatting sqref="G35">
    <cfRule type="cellIs" dxfId="1235" priority="596" operator="equal">
      <formula>"X"</formula>
    </cfRule>
  </conditionalFormatting>
  <conditionalFormatting sqref="M35">
    <cfRule type="cellIs" dxfId="1234" priority="595" operator="equal">
      <formula>"X"</formula>
    </cfRule>
  </conditionalFormatting>
  <conditionalFormatting sqref="G29">
    <cfRule type="cellIs" dxfId="1233" priority="620" operator="equal">
      <formula>"X"</formula>
    </cfRule>
  </conditionalFormatting>
  <conditionalFormatting sqref="M29">
    <cfRule type="cellIs" dxfId="1232" priority="619" operator="equal">
      <formula>"X"</formula>
    </cfRule>
  </conditionalFormatting>
  <conditionalFormatting sqref="S29">
    <cfRule type="cellIs" dxfId="1231" priority="618" operator="equal">
      <formula>"X"</formula>
    </cfRule>
  </conditionalFormatting>
  <conditionalFormatting sqref="V29">
    <cfRule type="cellIs" dxfId="1230" priority="617" operator="equal">
      <formula>"X"</formula>
    </cfRule>
  </conditionalFormatting>
  <conditionalFormatting sqref="G30">
    <cfRule type="cellIs" dxfId="1229" priority="616" operator="equal">
      <formula>"X"</formula>
    </cfRule>
  </conditionalFormatting>
  <conditionalFormatting sqref="M30">
    <cfRule type="cellIs" dxfId="1228" priority="615" operator="equal">
      <formula>"X"</formula>
    </cfRule>
  </conditionalFormatting>
  <conditionalFormatting sqref="S30">
    <cfRule type="cellIs" dxfId="1227" priority="614" operator="equal">
      <formula>"X"</formula>
    </cfRule>
  </conditionalFormatting>
  <conditionalFormatting sqref="V30">
    <cfRule type="cellIs" dxfId="1226" priority="613" operator="equal">
      <formula>"X"</formula>
    </cfRule>
  </conditionalFormatting>
  <conditionalFormatting sqref="G31">
    <cfRule type="cellIs" dxfId="1225" priority="612" operator="equal">
      <formula>"X"</formula>
    </cfRule>
  </conditionalFormatting>
  <conditionalFormatting sqref="M31">
    <cfRule type="cellIs" dxfId="1224" priority="611" operator="equal">
      <formula>"X"</formula>
    </cfRule>
  </conditionalFormatting>
  <conditionalFormatting sqref="S31">
    <cfRule type="cellIs" dxfId="1223" priority="610" operator="equal">
      <formula>"X"</formula>
    </cfRule>
  </conditionalFormatting>
  <conditionalFormatting sqref="V31">
    <cfRule type="cellIs" dxfId="1222" priority="609" operator="equal">
      <formula>"X"</formula>
    </cfRule>
  </conditionalFormatting>
  <conditionalFormatting sqref="G32">
    <cfRule type="cellIs" dxfId="1221" priority="608" operator="equal">
      <formula>"X"</formula>
    </cfRule>
  </conditionalFormatting>
  <conditionalFormatting sqref="M32">
    <cfRule type="cellIs" dxfId="1220" priority="607" operator="equal">
      <formula>"X"</formula>
    </cfRule>
  </conditionalFormatting>
  <conditionalFormatting sqref="S32">
    <cfRule type="cellIs" dxfId="1219" priority="606" operator="equal">
      <formula>"X"</formula>
    </cfRule>
  </conditionalFormatting>
  <conditionalFormatting sqref="V32">
    <cfRule type="cellIs" dxfId="1218" priority="605" operator="equal">
      <formula>"X"</formula>
    </cfRule>
  </conditionalFormatting>
  <conditionalFormatting sqref="G33">
    <cfRule type="cellIs" dxfId="1217" priority="604" operator="equal">
      <formula>"X"</formula>
    </cfRule>
  </conditionalFormatting>
  <conditionalFormatting sqref="M33">
    <cfRule type="cellIs" dxfId="1216" priority="603" operator="equal">
      <formula>"X"</formula>
    </cfRule>
  </conditionalFormatting>
  <conditionalFormatting sqref="S33">
    <cfRule type="cellIs" dxfId="1215" priority="602" operator="equal">
      <formula>"X"</formula>
    </cfRule>
  </conditionalFormatting>
  <conditionalFormatting sqref="V33">
    <cfRule type="cellIs" dxfId="1214" priority="601" operator="equal">
      <formula>"X"</formula>
    </cfRule>
  </conditionalFormatting>
  <conditionalFormatting sqref="G34">
    <cfRule type="cellIs" dxfId="1213" priority="600" operator="equal">
      <formula>"X"</formula>
    </cfRule>
  </conditionalFormatting>
  <conditionalFormatting sqref="M34">
    <cfRule type="cellIs" dxfId="1212" priority="599" operator="equal">
      <formula>"X"</formula>
    </cfRule>
  </conditionalFormatting>
  <conditionalFormatting sqref="S34">
    <cfRule type="cellIs" dxfId="1211" priority="598" operator="equal">
      <formula>"X"</formula>
    </cfRule>
  </conditionalFormatting>
  <conditionalFormatting sqref="V34">
    <cfRule type="cellIs" dxfId="1210" priority="597" operator="equal">
      <formula>"X"</formula>
    </cfRule>
  </conditionalFormatting>
  <conditionalFormatting sqref="V35">
    <cfRule type="cellIs" dxfId="1209" priority="593" operator="equal">
      <formula>"X"</formula>
    </cfRule>
  </conditionalFormatting>
  <conditionalFormatting sqref="G36">
    <cfRule type="cellIs" dxfId="1208" priority="592" operator="equal">
      <formula>"X"</formula>
    </cfRule>
  </conditionalFormatting>
  <conditionalFormatting sqref="M36">
    <cfRule type="cellIs" dxfId="1207" priority="591" operator="equal">
      <formula>"X"</formula>
    </cfRule>
  </conditionalFormatting>
  <conditionalFormatting sqref="S36">
    <cfRule type="cellIs" dxfId="1206" priority="590" operator="equal">
      <formula>"X"</formula>
    </cfRule>
  </conditionalFormatting>
  <conditionalFormatting sqref="V36">
    <cfRule type="cellIs" dxfId="1205" priority="589" operator="equal">
      <formula>"X"</formula>
    </cfRule>
  </conditionalFormatting>
  <conditionalFormatting sqref="G37">
    <cfRule type="cellIs" dxfId="1204" priority="588" operator="equal">
      <formula>"X"</formula>
    </cfRule>
  </conditionalFormatting>
  <conditionalFormatting sqref="M37">
    <cfRule type="cellIs" dxfId="1203" priority="587" operator="equal">
      <formula>"X"</formula>
    </cfRule>
  </conditionalFormatting>
  <conditionalFormatting sqref="S37">
    <cfRule type="cellIs" dxfId="1202" priority="586" operator="equal">
      <formula>"X"</formula>
    </cfRule>
  </conditionalFormatting>
  <conditionalFormatting sqref="V37">
    <cfRule type="cellIs" dxfId="1201" priority="585" operator="equal">
      <formula>"X"</formula>
    </cfRule>
  </conditionalFormatting>
  <conditionalFormatting sqref="G38">
    <cfRule type="cellIs" dxfId="1200" priority="584" operator="equal">
      <formula>"X"</formula>
    </cfRule>
  </conditionalFormatting>
  <conditionalFormatting sqref="S38">
    <cfRule type="cellIs" dxfId="1199" priority="582" operator="equal">
      <formula>"X"</formula>
    </cfRule>
  </conditionalFormatting>
  <conditionalFormatting sqref="V38">
    <cfRule type="cellIs" dxfId="1198" priority="581" operator="equal">
      <formula>"X"</formula>
    </cfRule>
  </conditionalFormatting>
  <conditionalFormatting sqref="G39">
    <cfRule type="cellIs" dxfId="1197" priority="580" operator="equal">
      <formula>"X"</formula>
    </cfRule>
  </conditionalFormatting>
  <conditionalFormatting sqref="M39">
    <cfRule type="cellIs" dxfId="1196" priority="579" operator="equal">
      <formula>"X"</formula>
    </cfRule>
  </conditionalFormatting>
  <conditionalFormatting sqref="S39">
    <cfRule type="cellIs" dxfId="1195" priority="578" operator="equal">
      <formula>"X"</formula>
    </cfRule>
  </conditionalFormatting>
  <conditionalFormatting sqref="V39">
    <cfRule type="cellIs" dxfId="1194" priority="577" operator="equal">
      <formula>"X"</formula>
    </cfRule>
  </conditionalFormatting>
  <conditionalFormatting sqref="G45">
    <cfRule type="cellIs" dxfId="1193" priority="576" operator="equal">
      <formula>"X"</formula>
    </cfRule>
  </conditionalFormatting>
  <conditionalFormatting sqref="M45">
    <cfRule type="cellIs" dxfId="1192" priority="575" operator="equal">
      <formula>"X"</formula>
    </cfRule>
  </conditionalFormatting>
  <conditionalFormatting sqref="S45">
    <cfRule type="cellIs" dxfId="1191" priority="574" operator="equal">
      <formula>"X"</formula>
    </cfRule>
  </conditionalFormatting>
  <conditionalFormatting sqref="G46">
    <cfRule type="cellIs" dxfId="1190" priority="572" operator="equal">
      <formula>"X"</formula>
    </cfRule>
  </conditionalFormatting>
  <conditionalFormatting sqref="M46">
    <cfRule type="cellIs" dxfId="1189" priority="571" operator="equal">
      <formula>"X"</formula>
    </cfRule>
  </conditionalFormatting>
  <conditionalFormatting sqref="S46">
    <cfRule type="cellIs" dxfId="1188" priority="570" operator="equal">
      <formula>"X"</formula>
    </cfRule>
  </conditionalFormatting>
  <conditionalFormatting sqref="V46">
    <cfRule type="cellIs" dxfId="1187" priority="569" operator="equal">
      <formula>"X"</formula>
    </cfRule>
  </conditionalFormatting>
  <conditionalFormatting sqref="G47">
    <cfRule type="cellIs" dxfId="1186" priority="568" operator="equal">
      <formula>"X"</formula>
    </cfRule>
  </conditionalFormatting>
  <conditionalFormatting sqref="M47">
    <cfRule type="cellIs" dxfId="1185" priority="567" operator="equal">
      <formula>"X"</formula>
    </cfRule>
  </conditionalFormatting>
  <conditionalFormatting sqref="S47">
    <cfRule type="cellIs" dxfId="1184" priority="566" operator="equal">
      <formula>"X"</formula>
    </cfRule>
  </conditionalFormatting>
  <conditionalFormatting sqref="V47">
    <cfRule type="cellIs" dxfId="1183" priority="565" operator="equal">
      <formula>"X"</formula>
    </cfRule>
  </conditionalFormatting>
  <conditionalFormatting sqref="G48">
    <cfRule type="cellIs" dxfId="1182" priority="564" operator="equal">
      <formula>"X"</formula>
    </cfRule>
  </conditionalFormatting>
  <conditionalFormatting sqref="M48">
    <cfRule type="cellIs" dxfId="1181" priority="563" operator="equal">
      <formula>"X"</formula>
    </cfRule>
  </conditionalFormatting>
  <conditionalFormatting sqref="S48">
    <cfRule type="cellIs" dxfId="1180" priority="562" operator="equal">
      <formula>"X"</formula>
    </cfRule>
  </conditionalFormatting>
  <conditionalFormatting sqref="V48">
    <cfRule type="cellIs" dxfId="1179" priority="561" operator="equal">
      <formula>"X"</formula>
    </cfRule>
  </conditionalFormatting>
  <conditionalFormatting sqref="G49">
    <cfRule type="cellIs" dxfId="1178" priority="560" operator="equal">
      <formula>"X"</formula>
    </cfRule>
  </conditionalFormatting>
  <conditionalFormatting sqref="M49">
    <cfRule type="cellIs" dxfId="1177" priority="559" operator="equal">
      <formula>"X"</formula>
    </cfRule>
  </conditionalFormatting>
  <conditionalFormatting sqref="S49">
    <cfRule type="cellIs" dxfId="1176" priority="558" operator="equal">
      <formula>"X"</formula>
    </cfRule>
  </conditionalFormatting>
  <conditionalFormatting sqref="V49">
    <cfRule type="cellIs" dxfId="1175" priority="557" operator="equal">
      <formula>"X"</formula>
    </cfRule>
  </conditionalFormatting>
  <conditionalFormatting sqref="M50">
    <cfRule type="cellIs" dxfId="1174" priority="556" operator="equal">
      <formula>"X"</formula>
    </cfRule>
  </conditionalFormatting>
  <conditionalFormatting sqref="S50">
    <cfRule type="cellIs" dxfId="1173" priority="555" operator="equal">
      <formula>"X"</formula>
    </cfRule>
  </conditionalFormatting>
  <conditionalFormatting sqref="V50">
    <cfRule type="cellIs" dxfId="1172" priority="554" operator="equal">
      <formula>"X"</formula>
    </cfRule>
  </conditionalFormatting>
  <conditionalFormatting sqref="M53">
    <cfRule type="cellIs" dxfId="1171" priority="552" operator="equal">
      <formula>"X"</formula>
    </cfRule>
  </conditionalFormatting>
  <conditionalFormatting sqref="S53">
    <cfRule type="cellIs" dxfId="1170" priority="551" operator="equal">
      <formula>"X"</formula>
    </cfRule>
  </conditionalFormatting>
  <conditionalFormatting sqref="V53">
    <cfRule type="cellIs" dxfId="1169" priority="550" operator="equal">
      <formula>"X"</formula>
    </cfRule>
  </conditionalFormatting>
  <conditionalFormatting sqref="V56">
    <cfRule type="cellIs" dxfId="1168" priority="546" operator="equal">
      <formula>"X"</formula>
    </cfRule>
  </conditionalFormatting>
  <conditionalFormatting sqref="G57">
    <cfRule type="cellIs" dxfId="1167" priority="545" operator="equal">
      <formula>"X"</formula>
    </cfRule>
  </conditionalFormatting>
  <conditionalFormatting sqref="M57">
    <cfRule type="cellIs" dxfId="1166" priority="544" operator="equal">
      <formula>"X"</formula>
    </cfRule>
  </conditionalFormatting>
  <conditionalFormatting sqref="S57">
    <cfRule type="cellIs" dxfId="1165" priority="543" operator="equal">
      <formula>"X"</formula>
    </cfRule>
  </conditionalFormatting>
  <conditionalFormatting sqref="V57">
    <cfRule type="cellIs" dxfId="1164" priority="542" operator="equal">
      <formula>"X"</formula>
    </cfRule>
  </conditionalFormatting>
  <conditionalFormatting sqref="F81:F84">
    <cfRule type="containsText" dxfId="1163" priority="541" stopIfTrue="1" operator="containsText" text="X">
      <formula>NOT(ISERROR(SEARCH("X",F81)))</formula>
    </cfRule>
  </conditionalFormatting>
  <conditionalFormatting sqref="F85:F87">
    <cfRule type="containsText" dxfId="1162" priority="540" stopIfTrue="1" operator="containsText" text="X">
      <formula>NOT(ISERROR(SEARCH("X",F85)))</formula>
    </cfRule>
  </conditionalFormatting>
  <conditionalFormatting sqref="F88">
    <cfRule type="containsText" dxfId="1161" priority="539" stopIfTrue="1" operator="containsText" text="X">
      <formula>NOT(ISERROR(SEARCH("X",F88)))</formula>
    </cfRule>
  </conditionalFormatting>
  <conditionalFormatting sqref="G63">
    <cfRule type="cellIs" dxfId="1160" priority="538" operator="equal">
      <formula>"X"</formula>
    </cfRule>
  </conditionalFormatting>
  <conditionalFormatting sqref="M63">
    <cfRule type="cellIs" dxfId="1159" priority="537" operator="equal">
      <formula>"X"</formula>
    </cfRule>
  </conditionalFormatting>
  <conditionalFormatting sqref="S63">
    <cfRule type="cellIs" dxfId="1158" priority="536" operator="equal">
      <formula>"X"</formula>
    </cfRule>
  </conditionalFormatting>
  <conditionalFormatting sqref="V63">
    <cfRule type="cellIs" dxfId="1157" priority="535" operator="equal">
      <formula>"X"</formula>
    </cfRule>
  </conditionalFormatting>
  <conditionalFormatting sqref="G64">
    <cfRule type="cellIs" dxfId="1156" priority="534" operator="equal">
      <formula>"X"</formula>
    </cfRule>
  </conditionalFormatting>
  <conditionalFormatting sqref="M64">
    <cfRule type="cellIs" dxfId="1155" priority="533" operator="equal">
      <formula>"X"</formula>
    </cfRule>
  </conditionalFormatting>
  <conditionalFormatting sqref="S64">
    <cfRule type="cellIs" dxfId="1154" priority="532" operator="equal">
      <formula>"X"</formula>
    </cfRule>
  </conditionalFormatting>
  <conditionalFormatting sqref="V64">
    <cfRule type="cellIs" dxfId="1153" priority="531" operator="equal">
      <formula>"X"</formula>
    </cfRule>
  </conditionalFormatting>
  <conditionalFormatting sqref="G65">
    <cfRule type="cellIs" dxfId="1152" priority="530" operator="equal">
      <formula>"X"</formula>
    </cfRule>
  </conditionalFormatting>
  <conditionalFormatting sqref="M65">
    <cfRule type="cellIs" dxfId="1151" priority="529" operator="equal">
      <formula>"X"</formula>
    </cfRule>
  </conditionalFormatting>
  <conditionalFormatting sqref="S65">
    <cfRule type="cellIs" dxfId="1150" priority="528" operator="equal">
      <formula>"X"</formula>
    </cfRule>
  </conditionalFormatting>
  <conditionalFormatting sqref="V65">
    <cfRule type="cellIs" dxfId="1149" priority="527" operator="equal">
      <formula>"X"</formula>
    </cfRule>
  </conditionalFormatting>
  <conditionalFormatting sqref="G66">
    <cfRule type="cellIs" dxfId="1148" priority="526" operator="equal">
      <formula>"X"</formula>
    </cfRule>
  </conditionalFormatting>
  <conditionalFormatting sqref="M66">
    <cfRule type="cellIs" dxfId="1147" priority="525" operator="equal">
      <formula>"X"</formula>
    </cfRule>
  </conditionalFormatting>
  <conditionalFormatting sqref="S66">
    <cfRule type="cellIs" dxfId="1146" priority="524" operator="equal">
      <formula>"X"</formula>
    </cfRule>
  </conditionalFormatting>
  <conditionalFormatting sqref="V66">
    <cfRule type="cellIs" dxfId="1145" priority="523" operator="equal">
      <formula>"X"</formula>
    </cfRule>
  </conditionalFormatting>
  <conditionalFormatting sqref="G67">
    <cfRule type="cellIs" dxfId="1144" priority="522" operator="equal">
      <formula>"X"</formula>
    </cfRule>
  </conditionalFormatting>
  <conditionalFormatting sqref="M67">
    <cfRule type="cellIs" dxfId="1143" priority="521" operator="equal">
      <formula>"X"</formula>
    </cfRule>
  </conditionalFormatting>
  <conditionalFormatting sqref="S67">
    <cfRule type="cellIs" dxfId="1142" priority="520" operator="equal">
      <formula>"X"</formula>
    </cfRule>
  </conditionalFormatting>
  <conditionalFormatting sqref="V67">
    <cfRule type="cellIs" dxfId="1141" priority="519" operator="equal">
      <formula>"X"</formula>
    </cfRule>
  </conditionalFormatting>
  <conditionalFormatting sqref="G69">
    <cfRule type="cellIs" dxfId="1140" priority="518" operator="equal">
      <formula>"X"</formula>
    </cfRule>
  </conditionalFormatting>
  <conditionalFormatting sqref="M69">
    <cfRule type="cellIs" dxfId="1139" priority="517" operator="equal">
      <formula>"X"</formula>
    </cfRule>
  </conditionalFormatting>
  <conditionalFormatting sqref="S69">
    <cfRule type="cellIs" dxfId="1138" priority="516" operator="equal">
      <formula>"X"</formula>
    </cfRule>
  </conditionalFormatting>
  <conditionalFormatting sqref="V69">
    <cfRule type="cellIs" dxfId="1137" priority="515" operator="equal">
      <formula>"X"</formula>
    </cfRule>
  </conditionalFormatting>
  <conditionalFormatting sqref="G70">
    <cfRule type="cellIs" dxfId="1136" priority="514" operator="equal">
      <formula>"X"</formula>
    </cfRule>
  </conditionalFormatting>
  <conditionalFormatting sqref="M70">
    <cfRule type="cellIs" dxfId="1135" priority="513" operator="equal">
      <formula>"X"</formula>
    </cfRule>
  </conditionalFormatting>
  <conditionalFormatting sqref="S70">
    <cfRule type="cellIs" dxfId="1134" priority="512" operator="equal">
      <formula>"X"</formula>
    </cfRule>
  </conditionalFormatting>
  <conditionalFormatting sqref="V70">
    <cfRule type="cellIs" dxfId="1133" priority="511" operator="equal">
      <formula>"X"</formula>
    </cfRule>
  </conditionalFormatting>
  <conditionalFormatting sqref="G68">
    <cfRule type="cellIs" dxfId="1132" priority="510" operator="equal">
      <formula>"X"</formula>
    </cfRule>
  </conditionalFormatting>
  <conditionalFormatting sqref="M68">
    <cfRule type="cellIs" dxfId="1131" priority="509" operator="equal">
      <formula>"X"</formula>
    </cfRule>
  </conditionalFormatting>
  <conditionalFormatting sqref="S68">
    <cfRule type="cellIs" dxfId="1130" priority="508" operator="equal">
      <formula>"X"</formula>
    </cfRule>
  </conditionalFormatting>
  <conditionalFormatting sqref="V68">
    <cfRule type="cellIs" dxfId="1129" priority="507" operator="equal">
      <formula>"X"</formula>
    </cfRule>
  </conditionalFormatting>
  <conditionalFormatting sqref="G71">
    <cfRule type="cellIs" dxfId="1128" priority="506" operator="equal">
      <formula>"X"</formula>
    </cfRule>
  </conditionalFormatting>
  <conditionalFormatting sqref="M71">
    <cfRule type="cellIs" dxfId="1127" priority="505" operator="equal">
      <formula>"X"</formula>
    </cfRule>
  </conditionalFormatting>
  <conditionalFormatting sqref="S71">
    <cfRule type="cellIs" dxfId="1126" priority="504" operator="equal">
      <formula>"X"</formula>
    </cfRule>
  </conditionalFormatting>
  <conditionalFormatting sqref="V71">
    <cfRule type="cellIs" dxfId="1125" priority="503" operator="equal">
      <formula>"X"</formula>
    </cfRule>
  </conditionalFormatting>
  <conditionalFormatting sqref="G72">
    <cfRule type="cellIs" dxfId="1124" priority="502" operator="equal">
      <formula>"X"</formula>
    </cfRule>
  </conditionalFormatting>
  <conditionalFormatting sqref="M72">
    <cfRule type="cellIs" dxfId="1123" priority="501" operator="equal">
      <formula>"X"</formula>
    </cfRule>
  </conditionalFormatting>
  <conditionalFormatting sqref="S72">
    <cfRule type="cellIs" dxfId="1122" priority="500" operator="equal">
      <formula>"X"</formula>
    </cfRule>
  </conditionalFormatting>
  <conditionalFormatting sqref="V72">
    <cfRule type="cellIs" dxfId="1121" priority="499" operator="equal">
      <formula>"X"</formula>
    </cfRule>
  </conditionalFormatting>
  <conditionalFormatting sqref="G73">
    <cfRule type="cellIs" dxfId="1120" priority="498" operator="equal">
      <formula>"X"</formula>
    </cfRule>
  </conditionalFormatting>
  <conditionalFormatting sqref="M73">
    <cfRule type="cellIs" dxfId="1119" priority="497" operator="equal">
      <formula>"X"</formula>
    </cfRule>
  </conditionalFormatting>
  <conditionalFormatting sqref="S73">
    <cfRule type="cellIs" dxfId="1118" priority="496" operator="equal">
      <formula>"X"</formula>
    </cfRule>
  </conditionalFormatting>
  <conditionalFormatting sqref="V73">
    <cfRule type="cellIs" dxfId="1117" priority="495" operator="equal">
      <formula>"X"</formula>
    </cfRule>
  </conditionalFormatting>
  <conditionalFormatting sqref="G74">
    <cfRule type="cellIs" dxfId="1116" priority="494" operator="equal">
      <formula>"X"</formula>
    </cfRule>
  </conditionalFormatting>
  <conditionalFormatting sqref="M74">
    <cfRule type="cellIs" dxfId="1115" priority="493" operator="equal">
      <formula>"X"</formula>
    </cfRule>
  </conditionalFormatting>
  <conditionalFormatting sqref="S74">
    <cfRule type="cellIs" dxfId="1114" priority="492" operator="equal">
      <formula>"X"</formula>
    </cfRule>
  </conditionalFormatting>
  <conditionalFormatting sqref="V74">
    <cfRule type="cellIs" dxfId="1113" priority="491" operator="equal">
      <formula>"X"</formula>
    </cfRule>
  </conditionalFormatting>
  <conditionalFormatting sqref="M75">
    <cfRule type="cellIs" dxfId="1112" priority="490" operator="equal">
      <formula>"X"</formula>
    </cfRule>
  </conditionalFormatting>
  <conditionalFormatting sqref="S75">
    <cfRule type="cellIs" dxfId="1111" priority="489" operator="equal">
      <formula>"X"</formula>
    </cfRule>
  </conditionalFormatting>
  <conditionalFormatting sqref="V75">
    <cfRule type="cellIs" dxfId="1110" priority="488" operator="equal">
      <formula>"X"</formula>
    </cfRule>
  </conditionalFormatting>
  <conditionalFormatting sqref="G75">
    <cfRule type="cellIs" dxfId="1109" priority="487" operator="equal">
      <formula>"X"</formula>
    </cfRule>
  </conditionalFormatting>
  <conditionalFormatting sqref="M81">
    <cfRule type="cellIs" dxfId="1108" priority="486" operator="equal">
      <formula>"X"</formula>
    </cfRule>
  </conditionalFormatting>
  <conditionalFormatting sqref="M82">
    <cfRule type="cellIs" dxfId="1107" priority="485" operator="equal">
      <formula>"X"</formula>
    </cfRule>
  </conditionalFormatting>
  <conditionalFormatting sqref="M83">
    <cfRule type="cellIs" dxfId="1106" priority="484" operator="equal">
      <formula>"X"</formula>
    </cfRule>
  </conditionalFormatting>
  <conditionalFormatting sqref="G84">
    <cfRule type="cellIs" dxfId="1105" priority="483" operator="equal">
      <formula>"X"</formula>
    </cfRule>
  </conditionalFormatting>
  <conditionalFormatting sqref="M84">
    <cfRule type="cellIs" dxfId="1104" priority="482" operator="equal">
      <formula>"X"</formula>
    </cfRule>
  </conditionalFormatting>
  <conditionalFormatting sqref="S84">
    <cfRule type="cellIs" dxfId="1103" priority="481" operator="equal">
      <formula>"X"</formula>
    </cfRule>
  </conditionalFormatting>
  <conditionalFormatting sqref="V84">
    <cfRule type="cellIs" dxfId="1102" priority="480" operator="equal">
      <formula>"X"</formula>
    </cfRule>
  </conditionalFormatting>
  <conditionalFormatting sqref="G86">
    <cfRule type="cellIs" dxfId="1101" priority="479" operator="equal">
      <formula>"X"</formula>
    </cfRule>
  </conditionalFormatting>
  <conditionalFormatting sqref="M86">
    <cfRule type="cellIs" dxfId="1100" priority="478" operator="equal">
      <formula>"X"</formula>
    </cfRule>
  </conditionalFormatting>
  <conditionalFormatting sqref="S86">
    <cfRule type="cellIs" dxfId="1099" priority="477" operator="equal">
      <formula>"X"</formula>
    </cfRule>
  </conditionalFormatting>
  <conditionalFormatting sqref="V86">
    <cfRule type="cellIs" dxfId="1098" priority="476" operator="equal">
      <formula>"X"</formula>
    </cfRule>
  </conditionalFormatting>
  <conditionalFormatting sqref="G90">
    <cfRule type="cellIs" dxfId="1097" priority="475" operator="equal">
      <formula>"X"</formula>
    </cfRule>
  </conditionalFormatting>
  <conditionalFormatting sqref="M90">
    <cfRule type="cellIs" dxfId="1096" priority="474" operator="equal">
      <formula>"X"</formula>
    </cfRule>
  </conditionalFormatting>
  <conditionalFormatting sqref="S90">
    <cfRule type="cellIs" dxfId="1095" priority="473" operator="equal">
      <formula>"X"</formula>
    </cfRule>
  </conditionalFormatting>
  <conditionalFormatting sqref="V90">
    <cfRule type="cellIs" dxfId="1094" priority="472" operator="equal">
      <formula>"X"</formula>
    </cfRule>
  </conditionalFormatting>
  <conditionalFormatting sqref="G97">
    <cfRule type="cellIs" dxfId="1093" priority="471" operator="equal">
      <formula>"X"</formula>
    </cfRule>
  </conditionalFormatting>
  <conditionalFormatting sqref="M97">
    <cfRule type="cellIs" dxfId="1092" priority="470" operator="equal">
      <formula>"X"</formula>
    </cfRule>
  </conditionalFormatting>
  <conditionalFormatting sqref="S97">
    <cfRule type="cellIs" dxfId="1091" priority="469" operator="equal">
      <formula>"X"</formula>
    </cfRule>
  </conditionalFormatting>
  <conditionalFormatting sqref="V97">
    <cfRule type="cellIs" dxfId="1090" priority="468" operator="equal">
      <formula>"X"</formula>
    </cfRule>
  </conditionalFormatting>
  <conditionalFormatting sqref="G98">
    <cfRule type="cellIs" dxfId="1089" priority="467" operator="equal">
      <formula>"X"</formula>
    </cfRule>
  </conditionalFormatting>
  <conditionalFormatting sqref="M98">
    <cfRule type="cellIs" dxfId="1088" priority="466" operator="equal">
      <formula>"X"</formula>
    </cfRule>
  </conditionalFormatting>
  <conditionalFormatting sqref="S98">
    <cfRule type="cellIs" dxfId="1087" priority="465" operator="equal">
      <formula>"X"</formula>
    </cfRule>
  </conditionalFormatting>
  <conditionalFormatting sqref="V98">
    <cfRule type="cellIs" dxfId="1086" priority="464" operator="equal">
      <formula>"X"</formula>
    </cfRule>
  </conditionalFormatting>
  <conditionalFormatting sqref="G85">
    <cfRule type="cellIs" dxfId="1085" priority="463" operator="equal">
      <formula>"X"</formula>
    </cfRule>
  </conditionalFormatting>
  <conditionalFormatting sqref="M85">
    <cfRule type="cellIs" dxfId="1084" priority="462" operator="equal">
      <formula>"X"</formula>
    </cfRule>
  </conditionalFormatting>
  <conditionalFormatting sqref="S85">
    <cfRule type="cellIs" dxfId="1083" priority="461" operator="equal">
      <formula>"X"</formula>
    </cfRule>
  </conditionalFormatting>
  <conditionalFormatting sqref="V85">
    <cfRule type="cellIs" dxfId="1082" priority="460" operator="equal">
      <formula>"X"</formula>
    </cfRule>
  </conditionalFormatting>
  <conditionalFormatting sqref="G87">
    <cfRule type="cellIs" dxfId="1081" priority="459" operator="equal">
      <formula>"X"</formula>
    </cfRule>
  </conditionalFormatting>
  <conditionalFormatting sqref="M87">
    <cfRule type="cellIs" dxfId="1080" priority="458" operator="equal">
      <formula>"X"</formula>
    </cfRule>
  </conditionalFormatting>
  <conditionalFormatting sqref="S87">
    <cfRule type="cellIs" dxfId="1079" priority="457" operator="equal">
      <formula>"X"</formula>
    </cfRule>
  </conditionalFormatting>
  <conditionalFormatting sqref="V87">
    <cfRule type="cellIs" dxfId="1078" priority="456" operator="equal">
      <formula>"X"</formula>
    </cfRule>
  </conditionalFormatting>
  <conditionalFormatting sqref="G88">
    <cfRule type="cellIs" dxfId="1077" priority="455" operator="equal">
      <formula>"X"</formula>
    </cfRule>
  </conditionalFormatting>
  <conditionalFormatting sqref="M88">
    <cfRule type="cellIs" dxfId="1076" priority="454" operator="equal">
      <formula>"X"</formula>
    </cfRule>
  </conditionalFormatting>
  <conditionalFormatting sqref="S88">
    <cfRule type="cellIs" dxfId="1075" priority="453" operator="equal">
      <formula>"X"</formula>
    </cfRule>
  </conditionalFormatting>
  <conditionalFormatting sqref="V88">
    <cfRule type="cellIs" dxfId="1074" priority="452" operator="equal">
      <formula>"X"</formula>
    </cfRule>
  </conditionalFormatting>
  <conditionalFormatting sqref="G89">
    <cfRule type="cellIs" dxfId="1073" priority="451" operator="equal">
      <formula>"X"</formula>
    </cfRule>
  </conditionalFormatting>
  <conditionalFormatting sqref="M89">
    <cfRule type="cellIs" dxfId="1072" priority="450" operator="equal">
      <formula>"X"</formula>
    </cfRule>
  </conditionalFormatting>
  <conditionalFormatting sqref="S89">
    <cfRule type="cellIs" dxfId="1071" priority="449" operator="equal">
      <formula>"X"</formula>
    </cfRule>
  </conditionalFormatting>
  <conditionalFormatting sqref="V89">
    <cfRule type="cellIs" dxfId="1070" priority="448" operator="equal">
      <formula>"X"</formula>
    </cfRule>
  </conditionalFormatting>
  <conditionalFormatting sqref="G104">
    <cfRule type="cellIs" dxfId="1069" priority="447" operator="equal">
      <formula>"X"</formula>
    </cfRule>
  </conditionalFormatting>
  <conditionalFormatting sqref="M104">
    <cfRule type="cellIs" dxfId="1068" priority="446" operator="equal">
      <formula>"X"</formula>
    </cfRule>
  </conditionalFormatting>
  <conditionalFormatting sqref="S104">
    <cfRule type="cellIs" dxfId="1067" priority="445" operator="equal">
      <formula>"X"</formula>
    </cfRule>
  </conditionalFormatting>
  <conditionalFormatting sqref="V104">
    <cfRule type="cellIs" dxfId="1066" priority="444" operator="equal">
      <formula>"X"</formula>
    </cfRule>
  </conditionalFormatting>
  <conditionalFormatting sqref="G105">
    <cfRule type="cellIs" dxfId="1065" priority="443" operator="equal">
      <formula>"X"</formula>
    </cfRule>
  </conditionalFormatting>
  <conditionalFormatting sqref="M105">
    <cfRule type="cellIs" dxfId="1064" priority="442" operator="equal">
      <formula>"X"</formula>
    </cfRule>
  </conditionalFormatting>
  <conditionalFormatting sqref="S105">
    <cfRule type="cellIs" dxfId="1063" priority="441" operator="equal">
      <formula>"X"</formula>
    </cfRule>
  </conditionalFormatting>
  <conditionalFormatting sqref="V105">
    <cfRule type="cellIs" dxfId="1062" priority="440" operator="equal">
      <formula>"X"</formula>
    </cfRule>
  </conditionalFormatting>
  <conditionalFormatting sqref="G114">
    <cfRule type="cellIs" dxfId="1061" priority="407" operator="equal">
      <formula>"X"</formula>
    </cfRule>
  </conditionalFormatting>
  <conditionalFormatting sqref="M114">
    <cfRule type="cellIs" dxfId="1060" priority="406" operator="equal">
      <formula>"X"</formula>
    </cfRule>
  </conditionalFormatting>
  <conditionalFormatting sqref="S114">
    <cfRule type="cellIs" dxfId="1059" priority="405" operator="equal">
      <formula>"X"</formula>
    </cfRule>
  </conditionalFormatting>
  <conditionalFormatting sqref="V114">
    <cfRule type="cellIs" dxfId="1058" priority="404" operator="equal">
      <formula>"X"</formula>
    </cfRule>
  </conditionalFormatting>
  <conditionalFormatting sqref="G106">
    <cfRule type="cellIs" dxfId="1057" priority="439" operator="equal">
      <formula>"X"</formula>
    </cfRule>
  </conditionalFormatting>
  <conditionalFormatting sqref="M106">
    <cfRule type="cellIs" dxfId="1056" priority="438" operator="equal">
      <formula>"X"</formula>
    </cfRule>
  </conditionalFormatting>
  <conditionalFormatting sqref="S106">
    <cfRule type="cellIs" dxfId="1055" priority="437" operator="equal">
      <formula>"X"</formula>
    </cfRule>
  </conditionalFormatting>
  <conditionalFormatting sqref="V106">
    <cfRule type="cellIs" dxfId="1054" priority="436" operator="equal">
      <formula>"X"</formula>
    </cfRule>
  </conditionalFormatting>
  <conditionalFormatting sqref="G107">
    <cfRule type="cellIs" dxfId="1053" priority="435" operator="equal">
      <formula>"X"</formula>
    </cfRule>
  </conditionalFormatting>
  <conditionalFormatting sqref="M107">
    <cfRule type="cellIs" dxfId="1052" priority="434" operator="equal">
      <formula>"X"</formula>
    </cfRule>
  </conditionalFormatting>
  <conditionalFormatting sqref="S107">
    <cfRule type="cellIs" dxfId="1051" priority="433" operator="equal">
      <formula>"X"</formula>
    </cfRule>
  </conditionalFormatting>
  <conditionalFormatting sqref="V107">
    <cfRule type="cellIs" dxfId="1050" priority="432" operator="equal">
      <formula>"X"</formula>
    </cfRule>
  </conditionalFormatting>
  <conditionalFormatting sqref="G108">
    <cfRule type="cellIs" dxfId="1049" priority="431" operator="equal">
      <formula>"X"</formula>
    </cfRule>
  </conditionalFormatting>
  <conditionalFormatting sqref="M108">
    <cfRule type="cellIs" dxfId="1048" priority="430" operator="equal">
      <formula>"X"</formula>
    </cfRule>
  </conditionalFormatting>
  <conditionalFormatting sqref="S108">
    <cfRule type="cellIs" dxfId="1047" priority="429" operator="equal">
      <formula>"X"</formula>
    </cfRule>
  </conditionalFormatting>
  <conditionalFormatting sqref="V108">
    <cfRule type="cellIs" dxfId="1046" priority="428" operator="equal">
      <formula>"X"</formula>
    </cfRule>
  </conditionalFormatting>
  <conditionalFormatting sqref="G109">
    <cfRule type="cellIs" dxfId="1045" priority="427" operator="equal">
      <formula>"X"</formula>
    </cfRule>
  </conditionalFormatting>
  <conditionalFormatting sqref="M109">
    <cfRule type="cellIs" dxfId="1044" priority="426" operator="equal">
      <formula>"X"</formula>
    </cfRule>
  </conditionalFormatting>
  <conditionalFormatting sqref="S109">
    <cfRule type="cellIs" dxfId="1043" priority="425" operator="equal">
      <formula>"X"</formula>
    </cfRule>
  </conditionalFormatting>
  <conditionalFormatting sqref="V109">
    <cfRule type="cellIs" dxfId="1042" priority="424" operator="equal">
      <formula>"X"</formula>
    </cfRule>
  </conditionalFormatting>
  <conditionalFormatting sqref="G110">
    <cfRule type="cellIs" dxfId="1041" priority="423" operator="equal">
      <formula>"X"</formula>
    </cfRule>
  </conditionalFormatting>
  <conditionalFormatting sqref="M110">
    <cfRule type="cellIs" dxfId="1040" priority="422" operator="equal">
      <formula>"X"</formula>
    </cfRule>
  </conditionalFormatting>
  <conditionalFormatting sqref="S110">
    <cfRule type="cellIs" dxfId="1039" priority="421" operator="equal">
      <formula>"X"</formula>
    </cfRule>
  </conditionalFormatting>
  <conditionalFormatting sqref="V110">
    <cfRule type="cellIs" dxfId="1038" priority="420" operator="equal">
      <formula>"X"</formula>
    </cfRule>
  </conditionalFormatting>
  <conditionalFormatting sqref="G111">
    <cfRule type="cellIs" dxfId="1037" priority="419" operator="equal">
      <formula>"X"</formula>
    </cfRule>
  </conditionalFormatting>
  <conditionalFormatting sqref="M111">
    <cfRule type="cellIs" dxfId="1036" priority="418" operator="equal">
      <formula>"X"</formula>
    </cfRule>
  </conditionalFormatting>
  <conditionalFormatting sqref="S111">
    <cfRule type="cellIs" dxfId="1035" priority="417" operator="equal">
      <formula>"X"</formula>
    </cfRule>
  </conditionalFormatting>
  <conditionalFormatting sqref="V111">
    <cfRule type="cellIs" dxfId="1034" priority="416" operator="equal">
      <formula>"X"</formula>
    </cfRule>
  </conditionalFormatting>
  <conditionalFormatting sqref="G112">
    <cfRule type="cellIs" dxfId="1033" priority="415" operator="equal">
      <formula>"X"</formula>
    </cfRule>
  </conditionalFormatting>
  <conditionalFormatting sqref="M112">
    <cfRule type="cellIs" dxfId="1032" priority="414" operator="equal">
      <formula>"X"</formula>
    </cfRule>
  </conditionalFormatting>
  <conditionalFormatting sqref="S112">
    <cfRule type="cellIs" dxfId="1031" priority="413" operator="equal">
      <formula>"X"</formula>
    </cfRule>
  </conditionalFormatting>
  <conditionalFormatting sqref="V112">
    <cfRule type="cellIs" dxfId="1030" priority="412" operator="equal">
      <formula>"X"</formula>
    </cfRule>
  </conditionalFormatting>
  <conditionalFormatting sqref="G113">
    <cfRule type="cellIs" dxfId="1029" priority="411" operator="equal">
      <formula>"X"</formula>
    </cfRule>
  </conditionalFormatting>
  <conditionalFormatting sqref="M113">
    <cfRule type="cellIs" dxfId="1028" priority="410" operator="equal">
      <formula>"X"</formula>
    </cfRule>
  </conditionalFormatting>
  <conditionalFormatting sqref="S113">
    <cfRule type="cellIs" dxfId="1027" priority="409" operator="equal">
      <formula>"X"</formula>
    </cfRule>
  </conditionalFormatting>
  <conditionalFormatting sqref="V113">
    <cfRule type="cellIs" dxfId="1026" priority="408" operator="equal">
      <formula>"X"</formula>
    </cfRule>
  </conditionalFormatting>
  <conditionalFormatting sqref="M133">
    <cfRule type="cellIs" dxfId="1025" priority="368" operator="equal">
      <formula>"X"</formula>
    </cfRule>
  </conditionalFormatting>
  <conditionalFormatting sqref="V133">
    <cfRule type="cellIs" dxfId="1024" priority="366" operator="equal">
      <formula>"X"</formula>
    </cfRule>
  </conditionalFormatting>
  <conditionalFormatting sqref="G132">
    <cfRule type="cellIs" dxfId="1023" priority="374" operator="equal">
      <formula>"X"</formula>
    </cfRule>
  </conditionalFormatting>
  <conditionalFormatting sqref="S132">
    <cfRule type="cellIs" dxfId="1022" priority="372" operator="equal">
      <formula>"X"</formula>
    </cfRule>
  </conditionalFormatting>
  <conditionalFormatting sqref="M132">
    <cfRule type="cellIs" dxfId="1021" priority="373" operator="equal">
      <formula>"X"</formula>
    </cfRule>
  </conditionalFormatting>
  <conditionalFormatting sqref="V132">
    <cfRule type="cellIs" dxfId="1020" priority="371" operator="equal">
      <formula>"X"</formula>
    </cfRule>
  </conditionalFormatting>
  <conditionalFormatting sqref="G131">
    <cfRule type="cellIs" dxfId="1019" priority="379" operator="equal">
      <formula>"X"</formula>
    </cfRule>
  </conditionalFormatting>
  <conditionalFormatting sqref="M131">
    <cfRule type="cellIs" dxfId="1018" priority="378" operator="equal">
      <formula>"X"</formula>
    </cfRule>
  </conditionalFormatting>
  <conditionalFormatting sqref="G120">
    <cfRule type="cellIs" dxfId="1017" priority="403" operator="equal">
      <formula>"X"</formula>
    </cfRule>
  </conditionalFormatting>
  <conditionalFormatting sqref="M120">
    <cfRule type="cellIs" dxfId="1016" priority="402" operator="equal">
      <formula>"X"</formula>
    </cfRule>
  </conditionalFormatting>
  <conditionalFormatting sqref="S120">
    <cfRule type="cellIs" dxfId="1015" priority="401" operator="equal">
      <formula>"X"</formula>
    </cfRule>
  </conditionalFormatting>
  <conditionalFormatting sqref="V120">
    <cfRule type="cellIs" dxfId="1014" priority="400" operator="equal">
      <formula>"X"</formula>
    </cfRule>
  </conditionalFormatting>
  <conditionalFormatting sqref="G121">
    <cfRule type="cellIs" dxfId="1013" priority="399" operator="equal">
      <formula>"X"</formula>
    </cfRule>
  </conditionalFormatting>
  <conditionalFormatting sqref="M121">
    <cfRule type="cellIs" dxfId="1012" priority="398" operator="equal">
      <formula>"X"</formula>
    </cfRule>
  </conditionalFormatting>
  <conditionalFormatting sqref="S121">
    <cfRule type="cellIs" dxfId="1011" priority="397" operator="equal">
      <formula>"X"</formula>
    </cfRule>
  </conditionalFormatting>
  <conditionalFormatting sqref="V121">
    <cfRule type="cellIs" dxfId="1010" priority="396" operator="equal">
      <formula>"X"</formula>
    </cfRule>
  </conditionalFormatting>
  <conditionalFormatting sqref="F122">
    <cfRule type="containsText" dxfId="1009" priority="395" stopIfTrue="1" operator="containsText" text="X">
      <formula>NOT(ISERROR(SEARCH("X",F122)))</formula>
    </cfRule>
  </conditionalFormatting>
  <conditionalFormatting sqref="G122">
    <cfRule type="cellIs" dxfId="1008" priority="394" operator="equal">
      <formula>"X"</formula>
    </cfRule>
  </conditionalFormatting>
  <conditionalFormatting sqref="M122">
    <cfRule type="cellIs" dxfId="1007" priority="393" operator="equal">
      <formula>"X"</formula>
    </cfRule>
  </conditionalFormatting>
  <conditionalFormatting sqref="S122">
    <cfRule type="cellIs" dxfId="1006" priority="392" operator="equal">
      <formula>"X"</formula>
    </cfRule>
  </conditionalFormatting>
  <conditionalFormatting sqref="V122">
    <cfRule type="cellIs" dxfId="1005" priority="391" operator="equal">
      <formula>"X"</formula>
    </cfRule>
  </conditionalFormatting>
  <conditionalFormatting sqref="F123">
    <cfRule type="containsText" dxfId="1004" priority="390" stopIfTrue="1" operator="containsText" text="X">
      <formula>NOT(ISERROR(SEARCH("X",F123)))</formula>
    </cfRule>
  </conditionalFormatting>
  <conditionalFormatting sqref="G123">
    <cfRule type="cellIs" dxfId="1003" priority="389" operator="equal">
      <formula>"X"</formula>
    </cfRule>
  </conditionalFormatting>
  <conditionalFormatting sqref="M123">
    <cfRule type="cellIs" dxfId="1002" priority="388" operator="equal">
      <formula>"X"</formula>
    </cfRule>
  </conditionalFormatting>
  <conditionalFormatting sqref="S123">
    <cfRule type="cellIs" dxfId="1001" priority="387" operator="equal">
      <formula>"X"</formula>
    </cfRule>
  </conditionalFormatting>
  <conditionalFormatting sqref="V123">
    <cfRule type="cellIs" dxfId="1000" priority="386" operator="equal">
      <formula>"X"</formula>
    </cfRule>
  </conditionalFormatting>
  <conditionalFormatting sqref="F124">
    <cfRule type="containsText" dxfId="999" priority="385" stopIfTrue="1" operator="containsText" text="X">
      <formula>NOT(ISERROR(SEARCH("X",F124)))</formula>
    </cfRule>
  </conditionalFormatting>
  <conditionalFormatting sqref="G124">
    <cfRule type="cellIs" dxfId="998" priority="384" operator="equal">
      <formula>"X"</formula>
    </cfRule>
  </conditionalFormatting>
  <conditionalFormatting sqref="M124">
    <cfRule type="cellIs" dxfId="997" priority="383" operator="equal">
      <formula>"X"</formula>
    </cfRule>
  </conditionalFormatting>
  <conditionalFormatting sqref="S124">
    <cfRule type="cellIs" dxfId="996" priority="382" operator="equal">
      <formula>"X"</formula>
    </cfRule>
  </conditionalFormatting>
  <conditionalFormatting sqref="V124">
    <cfRule type="cellIs" dxfId="995" priority="381" operator="equal">
      <formula>"X"</formula>
    </cfRule>
  </conditionalFormatting>
  <conditionalFormatting sqref="F131">
    <cfRule type="containsText" dxfId="994" priority="380" stopIfTrue="1" operator="containsText" text="X">
      <formula>NOT(ISERROR(SEARCH("X",F131)))</formula>
    </cfRule>
  </conditionalFormatting>
  <conditionalFormatting sqref="S131">
    <cfRule type="cellIs" dxfId="993" priority="377" operator="equal">
      <formula>"X"</formula>
    </cfRule>
  </conditionalFormatting>
  <conditionalFormatting sqref="V131">
    <cfRule type="cellIs" dxfId="992" priority="376" operator="equal">
      <formula>"X"</formula>
    </cfRule>
  </conditionalFormatting>
  <conditionalFormatting sqref="F132">
    <cfRule type="containsText" dxfId="991" priority="375" stopIfTrue="1" operator="containsText" text="X">
      <formula>NOT(ISERROR(SEARCH("X",F132)))</formula>
    </cfRule>
  </conditionalFormatting>
  <conditionalFormatting sqref="F133">
    <cfRule type="containsText" dxfId="990" priority="370" stopIfTrue="1" operator="containsText" text="X">
      <formula>NOT(ISERROR(SEARCH("X",F133)))</formula>
    </cfRule>
  </conditionalFormatting>
  <conditionalFormatting sqref="G133">
    <cfRule type="cellIs" dxfId="989" priority="369" operator="equal">
      <formula>"X"</formula>
    </cfRule>
  </conditionalFormatting>
  <conditionalFormatting sqref="S133">
    <cfRule type="cellIs" dxfId="988" priority="367" operator="equal">
      <formula>"X"</formula>
    </cfRule>
  </conditionalFormatting>
  <conditionalFormatting sqref="F134">
    <cfRule type="containsText" dxfId="987" priority="365" stopIfTrue="1" operator="containsText" text="X">
      <formula>NOT(ISERROR(SEARCH("X",F134)))</formula>
    </cfRule>
  </conditionalFormatting>
  <conditionalFormatting sqref="G134">
    <cfRule type="cellIs" dxfId="986" priority="364" operator="equal">
      <formula>"X"</formula>
    </cfRule>
  </conditionalFormatting>
  <conditionalFormatting sqref="M134">
    <cfRule type="cellIs" dxfId="985" priority="363" operator="equal">
      <formula>"X"</formula>
    </cfRule>
  </conditionalFormatting>
  <conditionalFormatting sqref="F136">
    <cfRule type="containsText" dxfId="984" priority="362" stopIfTrue="1" operator="containsText" text="X">
      <formula>NOT(ISERROR(SEARCH("X",F136)))</formula>
    </cfRule>
  </conditionalFormatting>
  <conditionalFormatting sqref="G136">
    <cfRule type="cellIs" dxfId="983" priority="361" operator="equal">
      <formula>"X"</formula>
    </cfRule>
  </conditionalFormatting>
  <conditionalFormatting sqref="M136">
    <cfRule type="cellIs" dxfId="982" priority="360" operator="equal">
      <formula>"X"</formula>
    </cfRule>
  </conditionalFormatting>
  <conditionalFormatting sqref="F138">
    <cfRule type="containsText" dxfId="981" priority="359" stopIfTrue="1" operator="containsText" text="X">
      <formula>NOT(ISERROR(SEARCH("X",F138)))</formula>
    </cfRule>
  </conditionalFormatting>
  <conditionalFormatting sqref="G138">
    <cfRule type="cellIs" dxfId="980" priority="358" operator="equal">
      <formula>"X"</formula>
    </cfRule>
  </conditionalFormatting>
  <conditionalFormatting sqref="M138">
    <cfRule type="cellIs" dxfId="979" priority="357" operator="equal">
      <formula>"X"</formula>
    </cfRule>
  </conditionalFormatting>
  <conditionalFormatting sqref="S138">
    <cfRule type="cellIs" dxfId="978" priority="356" operator="equal">
      <formula>"X"</formula>
    </cfRule>
  </conditionalFormatting>
  <conditionalFormatting sqref="V138">
    <cfRule type="cellIs" dxfId="977" priority="355" operator="equal">
      <formula>"X"</formula>
    </cfRule>
  </conditionalFormatting>
  <conditionalFormatting sqref="F139">
    <cfRule type="containsText" dxfId="976" priority="354" stopIfTrue="1" operator="containsText" text="X">
      <formula>NOT(ISERROR(SEARCH("X",F139)))</formula>
    </cfRule>
  </conditionalFormatting>
  <conditionalFormatting sqref="G139">
    <cfRule type="cellIs" dxfId="975" priority="353" operator="equal">
      <formula>"X"</formula>
    </cfRule>
  </conditionalFormatting>
  <conditionalFormatting sqref="M139">
    <cfRule type="cellIs" dxfId="974" priority="352" operator="equal">
      <formula>"X"</formula>
    </cfRule>
  </conditionalFormatting>
  <conditionalFormatting sqref="S139">
    <cfRule type="cellIs" dxfId="973" priority="351" operator="equal">
      <formula>"X"</formula>
    </cfRule>
  </conditionalFormatting>
  <conditionalFormatting sqref="V139">
    <cfRule type="cellIs" dxfId="972" priority="350" operator="equal">
      <formula>"X"</formula>
    </cfRule>
  </conditionalFormatting>
  <conditionalFormatting sqref="F140">
    <cfRule type="containsText" dxfId="971" priority="349" stopIfTrue="1" operator="containsText" text="X">
      <formula>NOT(ISERROR(SEARCH("X",F140)))</formula>
    </cfRule>
  </conditionalFormatting>
  <conditionalFormatting sqref="G140">
    <cfRule type="cellIs" dxfId="970" priority="348" operator="equal">
      <formula>"X"</formula>
    </cfRule>
  </conditionalFormatting>
  <conditionalFormatting sqref="M140">
    <cfRule type="cellIs" dxfId="969" priority="347" operator="equal">
      <formula>"X"</formula>
    </cfRule>
  </conditionalFormatting>
  <conditionalFormatting sqref="S140">
    <cfRule type="cellIs" dxfId="968" priority="346" operator="equal">
      <formula>"X"</formula>
    </cfRule>
  </conditionalFormatting>
  <conditionalFormatting sqref="V140">
    <cfRule type="cellIs" dxfId="967" priority="345" operator="equal">
      <formula>"X"</formula>
    </cfRule>
  </conditionalFormatting>
  <conditionalFormatting sqref="G146">
    <cfRule type="cellIs" dxfId="966" priority="344" operator="equal">
      <formula>"X"</formula>
    </cfRule>
  </conditionalFormatting>
  <conditionalFormatting sqref="M146">
    <cfRule type="cellIs" dxfId="965" priority="343" operator="equal">
      <formula>"X"</formula>
    </cfRule>
  </conditionalFormatting>
  <conditionalFormatting sqref="S146">
    <cfRule type="cellIs" dxfId="964" priority="342" operator="equal">
      <formula>"X"</formula>
    </cfRule>
  </conditionalFormatting>
  <conditionalFormatting sqref="V146">
    <cfRule type="cellIs" dxfId="963" priority="341" operator="equal">
      <formula>"X"</formula>
    </cfRule>
  </conditionalFormatting>
  <conditionalFormatting sqref="F147">
    <cfRule type="containsText" dxfId="962" priority="340" stopIfTrue="1" operator="containsText" text="X">
      <formula>NOT(ISERROR(SEARCH("X",F147)))</formula>
    </cfRule>
  </conditionalFormatting>
  <conditionalFormatting sqref="G147">
    <cfRule type="cellIs" dxfId="961" priority="339" operator="equal">
      <formula>"X"</formula>
    </cfRule>
  </conditionalFormatting>
  <conditionalFormatting sqref="M147">
    <cfRule type="cellIs" dxfId="960" priority="338" operator="equal">
      <formula>"X"</formula>
    </cfRule>
  </conditionalFormatting>
  <conditionalFormatting sqref="S147">
    <cfRule type="cellIs" dxfId="959" priority="337" operator="equal">
      <formula>"X"</formula>
    </cfRule>
  </conditionalFormatting>
  <conditionalFormatting sqref="V147">
    <cfRule type="cellIs" dxfId="958" priority="336" operator="equal">
      <formula>"X"</formula>
    </cfRule>
  </conditionalFormatting>
  <conditionalFormatting sqref="M148">
    <cfRule type="cellIs" dxfId="957" priority="335" operator="equal">
      <formula>"X"</formula>
    </cfRule>
  </conditionalFormatting>
  <conditionalFormatting sqref="S149">
    <cfRule type="cellIs" dxfId="956" priority="334" operator="equal">
      <formula>"X"</formula>
    </cfRule>
  </conditionalFormatting>
  <conditionalFormatting sqref="V149">
    <cfRule type="cellIs" dxfId="955" priority="333" operator="equal">
      <formula>"X"</formula>
    </cfRule>
  </conditionalFormatting>
  <conditionalFormatting sqref="G150">
    <cfRule type="cellIs" dxfId="954" priority="332" operator="equal">
      <formula>"X"</formula>
    </cfRule>
  </conditionalFormatting>
  <conditionalFormatting sqref="M150">
    <cfRule type="cellIs" dxfId="953" priority="331" operator="equal">
      <formula>"X"</formula>
    </cfRule>
  </conditionalFormatting>
  <conditionalFormatting sqref="S150">
    <cfRule type="cellIs" dxfId="952" priority="330" operator="equal">
      <formula>"X"</formula>
    </cfRule>
  </conditionalFormatting>
  <conditionalFormatting sqref="V150">
    <cfRule type="cellIs" dxfId="951" priority="329" operator="equal">
      <formula>"X"</formula>
    </cfRule>
  </conditionalFormatting>
  <conditionalFormatting sqref="G50">
    <cfRule type="cellIs" dxfId="950" priority="328" operator="equal">
      <formula>"X"</formula>
    </cfRule>
  </conditionalFormatting>
  <conditionalFormatting sqref="F94">
    <cfRule type="containsText" dxfId="949" priority="327" stopIfTrue="1" operator="containsText" text="X">
      <formula>NOT(ISERROR(SEARCH("X",F94)))</formula>
    </cfRule>
  </conditionalFormatting>
  <conditionalFormatting sqref="F91">
    <cfRule type="containsText" dxfId="948" priority="326" stopIfTrue="1" operator="containsText" text="X">
      <formula>NOT(ISERROR(SEARCH("X",F91)))</formula>
    </cfRule>
  </conditionalFormatting>
  <conditionalFormatting sqref="G94">
    <cfRule type="cellIs" dxfId="947" priority="322" operator="equal">
      <formula>"X"</formula>
    </cfRule>
  </conditionalFormatting>
  <conditionalFormatting sqref="M91">
    <cfRule type="cellIs" dxfId="946" priority="325" operator="equal">
      <formula>"X"</formula>
    </cfRule>
  </conditionalFormatting>
  <conditionalFormatting sqref="S91">
    <cfRule type="cellIs" dxfId="945" priority="324" operator="equal">
      <formula>"X"</formula>
    </cfRule>
  </conditionalFormatting>
  <conditionalFormatting sqref="V91">
    <cfRule type="cellIs" dxfId="944" priority="323" operator="equal">
      <formula>"X"</formula>
    </cfRule>
  </conditionalFormatting>
  <conditionalFormatting sqref="M94">
    <cfRule type="cellIs" dxfId="943" priority="321" operator="equal">
      <formula>"X"</formula>
    </cfRule>
  </conditionalFormatting>
  <conditionalFormatting sqref="S94">
    <cfRule type="cellIs" dxfId="942" priority="320" operator="equal">
      <formula>"X"</formula>
    </cfRule>
  </conditionalFormatting>
  <conditionalFormatting sqref="V94">
    <cfRule type="cellIs" dxfId="941" priority="319" operator="equal">
      <formula>"X"</formula>
    </cfRule>
  </conditionalFormatting>
  <conditionalFormatting sqref="G91">
    <cfRule type="cellIs" dxfId="940" priority="318" operator="equal">
      <formula>"X"</formula>
    </cfRule>
  </conditionalFormatting>
  <conditionalFormatting sqref="F125">
    <cfRule type="containsText" dxfId="939" priority="317" stopIfTrue="1" operator="containsText" text="X">
      <formula>NOT(ISERROR(SEARCH("X",F125)))</formula>
    </cfRule>
  </conditionalFormatting>
  <conditionalFormatting sqref="G125">
    <cfRule type="cellIs" dxfId="938" priority="316" operator="equal">
      <formula>"X"</formula>
    </cfRule>
  </conditionalFormatting>
  <conditionalFormatting sqref="M125">
    <cfRule type="cellIs" dxfId="937" priority="315" operator="equal">
      <formula>"X"</formula>
    </cfRule>
  </conditionalFormatting>
  <conditionalFormatting sqref="S125">
    <cfRule type="cellIs" dxfId="936" priority="314" operator="equal">
      <formula>"X"</formula>
    </cfRule>
  </conditionalFormatting>
  <conditionalFormatting sqref="V125">
    <cfRule type="cellIs" dxfId="935" priority="313" operator="equal">
      <formula>"X"</formula>
    </cfRule>
  </conditionalFormatting>
  <conditionalFormatting sqref="S134">
    <cfRule type="cellIs" dxfId="934" priority="312" operator="equal">
      <formula>"X"</formula>
    </cfRule>
  </conditionalFormatting>
  <conditionalFormatting sqref="S136">
    <cfRule type="cellIs" dxfId="933" priority="311" operator="equal">
      <formula>"X"</formula>
    </cfRule>
  </conditionalFormatting>
  <conditionalFormatting sqref="V134">
    <cfRule type="cellIs" dxfId="932" priority="310" operator="equal">
      <formula>"X"</formula>
    </cfRule>
  </conditionalFormatting>
  <conditionalFormatting sqref="V136">
    <cfRule type="cellIs" dxfId="931" priority="309" operator="equal">
      <formula>"X"</formula>
    </cfRule>
  </conditionalFormatting>
  <conditionalFormatting sqref="F11">
    <cfRule type="cellIs" dxfId="930" priority="308" operator="equal">
      <formula>"X"</formula>
    </cfRule>
  </conditionalFormatting>
  <conditionalFormatting sqref="F12">
    <cfRule type="cellIs" dxfId="929" priority="307" operator="equal">
      <formula>"x"</formula>
    </cfRule>
  </conditionalFormatting>
  <conditionalFormatting sqref="F13">
    <cfRule type="cellIs" dxfId="928" priority="306" operator="equal">
      <formula>"x"</formula>
    </cfRule>
  </conditionalFormatting>
  <conditionalFormatting sqref="F15:F17">
    <cfRule type="containsText" dxfId="927" priority="305" stopIfTrue="1" operator="containsText" text="X">
      <formula>NOT(ISERROR(SEARCH("X",F15)))</formula>
    </cfRule>
  </conditionalFormatting>
  <conditionalFormatting sqref="F148">
    <cfRule type="containsText" dxfId="926" priority="304" stopIfTrue="1" operator="containsText" text="X">
      <formula>NOT(ISERROR(SEARCH("X",F148)))</formula>
    </cfRule>
  </conditionalFormatting>
  <conditionalFormatting sqref="F149">
    <cfRule type="containsText" dxfId="925" priority="303" stopIfTrue="1" operator="containsText" text="X">
      <formula>NOT(ISERROR(SEARCH("X",F149)))</formula>
    </cfRule>
  </conditionalFormatting>
  <conditionalFormatting sqref="F150">
    <cfRule type="containsText" dxfId="924" priority="302" stopIfTrue="1" operator="containsText" text="X">
      <formula>NOT(ISERROR(SEARCH("X",F150)))</formula>
    </cfRule>
  </conditionalFormatting>
  <conditionalFormatting sqref="F156">
    <cfRule type="containsText" dxfId="923" priority="301" stopIfTrue="1" operator="containsText" text="X">
      <formula>NOT(ISERROR(SEARCH("X",F156)))</formula>
    </cfRule>
  </conditionalFormatting>
  <conditionalFormatting sqref="F157">
    <cfRule type="containsText" dxfId="922" priority="300" stopIfTrue="1" operator="containsText" text="X">
      <formula>NOT(ISERROR(SEARCH("X",F157)))</formula>
    </cfRule>
  </conditionalFormatting>
  <conditionalFormatting sqref="G7:I7 S7:X7 M7:O7">
    <cfRule type="cellIs" dxfId="921" priority="299" operator="equal">
      <formula>0</formula>
    </cfRule>
  </conditionalFormatting>
  <conditionalFormatting sqref="Y111">
    <cfRule type="cellIs" dxfId="920" priority="249" operator="equal">
      <formula>"X"</formula>
    </cfRule>
  </conditionalFormatting>
  <conditionalFormatting sqref="Y89">
    <cfRule type="cellIs" dxfId="919" priority="257" operator="equal">
      <formula>"X"</formula>
    </cfRule>
  </conditionalFormatting>
  <conditionalFormatting sqref="Y136">
    <cfRule type="cellIs" dxfId="918" priority="226" operator="equal">
      <formula>"X"</formula>
    </cfRule>
  </conditionalFormatting>
  <conditionalFormatting sqref="Y124">
    <cfRule type="cellIs" dxfId="917" priority="241" operator="equal">
      <formula>"X"</formula>
    </cfRule>
  </conditionalFormatting>
  <conditionalFormatting sqref="Y45">
    <cfRule type="cellIs" dxfId="916" priority="287" operator="equal">
      <formula>"X"</formula>
    </cfRule>
  </conditionalFormatting>
  <conditionalFormatting sqref="Y29">
    <cfRule type="cellIs" dxfId="915" priority="298" operator="equal">
      <formula>"X"</formula>
    </cfRule>
  </conditionalFormatting>
  <conditionalFormatting sqref="Y30">
    <cfRule type="cellIs" dxfId="914" priority="297" operator="equal">
      <formula>"X"</formula>
    </cfRule>
  </conditionalFormatting>
  <conditionalFormatting sqref="Y31">
    <cfRule type="cellIs" dxfId="913" priority="296" operator="equal">
      <formula>"X"</formula>
    </cfRule>
  </conditionalFormatting>
  <conditionalFormatting sqref="Y32">
    <cfRule type="cellIs" dxfId="912" priority="295" operator="equal">
      <formula>"X"</formula>
    </cfRule>
  </conditionalFormatting>
  <conditionalFormatting sqref="Y33">
    <cfRule type="cellIs" dxfId="911" priority="294" operator="equal">
      <formula>"X"</formula>
    </cfRule>
  </conditionalFormatting>
  <conditionalFormatting sqref="Y34">
    <cfRule type="cellIs" dxfId="910" priority="293" operator="equal">
      <formula>"X"</formula>
    </cfRule>
  </conditionalFormatting>
  <conditionalFormatting sqref="Y35">
    <cfRule type="cellIs" dxfId="909" priority="292" operator="equal">
      <formula>"X"</formula>
    </cfRule>
  </conditionalFormatting>
  <conditionalFormatting sqref="Y36">
    <cfRule type="cellIs" dxfId="908" priority="291" operator="equal">
      <formula>"X"</formula>
    </cfRule>
  </conditionalFormatting>
  <conditionalFormatting sqref="Y37">
    <cfRule type="cellIs" dxfId="907" priority="290" operator="equal">
      <formula>"X"</formula>
    </cfRule>
  </conditionalFormatting>
  <conditionalFormatting sqref="Y38">
    <cfRule type="cellIs" dxfId="906" priority="289" operator="equal">
      <formula>"X"</formula>
    </cfRule>
  </conditionalFormatting>
  <conditionalFormatting sqref="Y39">
    <cfRule type="cellIs" dxfId="905" priority="288" operator="equal">
      <formula>"X"</formula>
    </cfRule>
  </conditionalFormatting>
  <conditionalFormatting sqref="Y46">
    <cfRule type="cellIs" dxfId="904" priority="286" operator="equal">
      <formula>"X"</formula>
    </cfRule>
  </conditionalFormatting>
  <conditionalFormatting sqref="Y47">
    <cfRule type="cellIs" dxfId="903" priority="285" operator="equal">
      <formula>"X"</formula>
    </cfRule>
  </conditionalFormatting>
  <conditionalFormatting sqref="Y48">
    <cfRule type="cellIs" dxfId="902" priority="284" operator="equal">
      <formula>"X"</formula>
    </cfRule>
  </conditionalFormatting>
  <conditionalFormatting sqref="Y49">
    <cfRule type="cellIs" dxfId="901" priority="283" operator="equal">
      <formula>"X"</formula>
    </cfRule>
  </conditionalFormatting>
  <conditionalFormatting sqref="Y50">
    <cfRule type="cellIs" dxfId="900" priority="282" operator="equal">
      <formula>"X"</formula>
    </cfRule>
  </conditionalFormatting>
  <conditionalFormatting sqref="Y53">
    <cfRule type="cellIs" dxfId="899" priority="281" operator="equal">
      <formula>"X"</formula>
    </cfRule>
  </conditionalFormatting>
  <conditionalFormatting sqref="Y56">
    <cfRule type="cellIs" dxfId="898" priority="280" operator="equal">
      <formula>"X"</formula>
    </cfRule>
  </conditionalFormatting>
  <conditionalFormatting sqref="Y57">
    <cfRule type="cellIs" dxfId="897" priority="279" operator="equal">
      <formula>"X"</formula>
    </cfRule>
  </conditionalFormatting>
  <conditionalFormatting sqref="Y63">
    <cfRule type="cellIs" dxfId="896" priority="278" operator="equal">
      <formula>"X"</formula>
    </cfRule>
  </conditionalFormatting>
  <conditionalFormatting sqref="Y64">
    <cfRule type="cellIs" dxfId="895" priority="277" operator="equal">
      <formula>"X"</formula>
    </cfRule>
  </conditionalFormatting>
  <conditionalFormatting sqref="Y65">
    <cfRule type="cellIs" dxfId="894" priority="276" operator="equal">
      <formula>"X"</formula>
    </cfRule>
  </conditionalFormatting>
  <conditionalFormatting sqref="Y66">
    <cfRule type="cellIs" dxfId="893" priority="275" operator="equal">
      <formula>"X"</formula>
    </cfRule>
  </conditionalFormatting>
  <conditionalFormatting sqref="Y67">
    <cfRule type="cellIs" dxfId="892" priority="274" operator="equal">
      <formula>"X"</formula>
    </cfRule>
  </conditionalFormatting>
  <conditionalFormatting sqref="Y69">
    <cfRule type="cellIs" dxfId="891" priority="273" operator="equal">
      <formula>"X"</formula>
    </cfRule>
  </conditionalFormatting>
  <conditionalFormatting sqref="Y70">
    <cfRule type="cellIs" dxfId="890" priority="272" operator="equal">
      <formula>"X"</formula>
    </cfRule>
  </conditionalFormatting>
  <conditionalFormatting sqref="Y68">
    <cfRule type="cellIs" dxfId="889" priority="271" operator="equal">
      <formula>"X"</formula>
    </cfRule>
  </conditionalFormatting>
  <conditionalFormatting sqref="Y71">
    <cfRule type="cellIs" dxfId="888" priority="270" operator="equal">
      <formula>"X"</formula>
    </cfRule>
  </conditionalFormatting>
  <conditionalFormatting sqref="Y72">
    <cfRule type="cellIs" dxfId="887" priority="269" operator="equal">
      <formula>"X"</formula>
    </cfRule>
  </conditionalFormatting>
  <conditionalFormatting sqref="Y73">
    <cfRule type="cellIs" dxfId="886" priority="268" operator="equal">
      <formula>"X"</formula>
    </cfRule>
  </conditionalFormatting>
  <conditionalFormatting sqref="Y74">
    <cfRule type="cellIs" dxfId="885" priority="267" operator="equal">
      <formula>"X"</formula>
    </cfRule>
  </conditionalFormatting>
  <conditionalFormatting sqref="Y75">
    <cfRule type="cellIs" dxfId="884" priority="266" operator="equal">
      <formula>"X"</formula>
    </cfRule>
  </conditionalFormatting>
  <conditionalFormatting sqref="Y84">
    <cfRule type="cellIs" dxfId="883" priority="265" operator="equal">
      <formula>"X"</formula>
    </cfRule>
  </conditionalFormatting>
  <conditionalFormatting sqref="Y86">
    <cfRule type="cellIs" dxfId="882" priority="264" operator="equal">
      <formula>"X"</formula>
    </cfRule>
  </conditionalFormatting>
  <conditionalFormatting sqref="Y90">
    <cfRule type="cellIs" dxfId="881" priority="263" operator="equal">
      <formula>"X"</formula>
    </cfRule>
  </conditionalFormatting>
  <conditionalFormatting sqref="Y97">
    <cfRule type="cellIs" dxfId="880" priority="262" operator="equal">
      <formula>"X"</formula>
    </cfRule>
  </conditionalFormatting>
  <conditionalFormatting sqref="Y98">
    <cfRule type="cellIs" dxfId="879" priority="261" operator="equal">
      <formula>"X"</formula>
    </cfRule>
  </conditionalFormatting>
  <conditionalFormatting sqref="Y85">
    <cfRule type="cellIs" dxfId="878" priority="260" operator="equal">
      <formula>"X"</formula>
    </cfRule>
  </conditionalFormatting>
  <conditionalFormatting sqref="Y87">
    <cfRule type="cellIs" dxfId="877" priority="259" operator="equal">
      <formula>"X"</formula>
    </cfRule>
  </conditionalFormatting>
  <conditionalFormatting sqref="Y88">
    <cfRule type="cellIs" dxfId="876" priority="258" operator="equal">
      <formula>"X"</formula>
    </cfRule>
  </conditionalFormatting>
  <conditionalFormatting sqref="Y104">
    <cfRule type="cellIs" dxfId="875" priority="256" operator="equal">
      <formula>"X"</formula>
    </cfRule>
  </conditionalFormatting>
  <conditionalFormatting sqref="Y105">
    <cfRule type="cellIs" dxfId="874" priority="255" operator="equal">
      <formula>"X"</formula>
    </cfRule>
  </conditionalFormatting>
  <conditionalFormatting sqref="Y114">
    <cfRule type="cellIs" dxfId="873" priority="246" operator="equal">
      <formula>"X"</formula>
    </cfRule>
  </conditionalFormatting>
  <conditionalFormatting sqref="Y106">
    <cfRule type="cellIs" dxfId="872" priority="254" operator="equal">
      <formula>"X"</formula>
    </cfRule>
  </conditionalFormatting>
  <conditionalFormatting sqref="Y107">
    <cfRule type="cellIs" dxfId="871" priority="253" operator="equal">
      <formula>"X"</formula>
    </cfRule>
  </conditionalFormatting>
  <conditionalFormatting sqref="Y108">
    <cfRule type="cellIs" dxfId="870" priority="252" operator="equal">
      <formula>"X"</formula>
    </cfRule>
  </conditionalFormatting>
  <conditionalFormatting sqref="Y109">
    <cfRule type="cellIs" dxfId="869" priority="251" operator="equal">
      <formula>"X"</formula>
    </cfRule>
  </conditionalFormatting>
  <conditionalFormatting sqref="Y110">
    <cfRule type="cellIs" dxfId="868" priority="250" operator="equal">
      <formula>"X"</formula>
    </cfRule>
  </conditionalFormatting>
  <conditionalFormatting sqref="Y112">
    <cfRule type="cellIs" dxfId="867" priority="248" operator="equal">
      <formula>"X"</formula>
    </cfRule>
  </conditionalFormatting>
  <conditionalFormatting sqref="Y113">
    <cfRule type="cellIs" dxfId="866" priority="247" operator="equal">
      <formula>"X"</formula>
    </cfRule>
  </conditionalFormatting>
  <conditionalFormatting sqref="Y133">
    <cfRule type="cellIs" dxfId="865" priority="238" operator="equal">
      <formula>"X"</formula>
    </cfRule>
  </conditionalFormatting>
  <conditionalFormatting sqref="Y132">
    <cfRule type="cellIs" dxfId="864" priority="239" operator="equal">
      <formula>"X"</formula>
    </cfRule>
  </conditionalFormatting>
  <conditionalFormatting sqref="Y120">
    <cfRule type="cellIs" dxfId="863" priority="245" operator="equal">
      <formula>"X"</formula>
    </cfRule>
  </conditionalFormatting>
  <conditionalFormatting sqref="Y121">
    <cfRule type="cellIs" dxfId="862" priority="244" operator="equal">
      <formula>"X"</formula>
    </cfRule>
  </conditionalFormatting>
  <conditionalFormatting sqref="Y122">
    <cfRule type="cellIs" dxfId="861" priority="243" operator="equal">
      <formula>"X"</formula>
    </cfRule>
  </conditionalFormatting>
  <conditionalFormatting sqref="Y123">
    <cfRule type="cellIs" dxfId="860" priority="242" operator="equal">
      <formula>"X"</formula>
    </cfRule>
  </conditionalFormatting>
  <conditionalFormatting sqref="Y131">
    <cfRule type="cellIs" dxfId="859" priority="240" operator="equal">
      <formula>"X"</formula>
    </cfRule>
  </conditionalFormatting>
  <conditionalFormatting sqref="Y138">
    <cfRule type="cellIs" dxfId="858" priority="237" operator="equal">
      <formula>"X"</formula>
    </cfRule>
  </conditionalFormatting>
  <conditionalFormatting sqref="Y139">
    <cfRule type="cellIs" dxfId="857" priority="236" operator="equal">
      <formula>"X"</formula>
    </cfRule>
  </conditionalFormatting>
  <conditionalFormatting sqref="Y140">
    <cfRule type="cellIs" dxfId="856" priority="235" operator="equal">
      <formula>"X"</formula>
    </cfRule>
  </conditionalFormatting>
  <conditionalFormatting sqref="Y146">
    <cfRule type="cellIs" dxfId="855" priority="234" operator="equal">
      <formula>"X"</formula>
    </cfRule>
  </conditionalFormatting>
  <conditionalFormatting sqref="Y147">
    <cfRule type="cellIs" dxfId="854" priority="233" operator="equal">
      <formula>"X"</formula>
    </cfRule>
  </conditionalFormatting>
  <conditionalFormatting sqref="Y149">
    <cfRule type="cellIs" dxfId="853" priority="232" operator="equal">
      <formula>"X"</formula>
    </cfRule>
  </conditionalFormatting>
  <conditionalFormatting sqref="Y150">
    <cfRule type="cellIs" dxfId="852" priority="231" operator="equal">
      <formula>"X"</formula>
    </cfRule>
  </conditionalFormatting>
  <conditionalFormatting sqref="Y91">
    <cfRule type="cellIs" dxfId="851" priority="230" operator="equal">
      <formula>"X"</formula>
    </cfRule>
  </conditionalFormatting>
  <conditionalFormatting sqref="Y94">
    <cfRule type="cellIs" dxfId="850" priority="229" operator="equal">
      <formula>"X"</formula>
    </cfRule>
  </conditionalFormatting>
  <conditionalFormatting sqref="Y125">
    <cfRule type="cellIs" dxfId="849" priority="228" operator="equal">
      <formula>"X"</formula>
    </cfRule>
  </conditionalFormatting>
  <conditionalFormatting sqref="Y134">
    <cfRule type="cellIs" dxfId="848" priority="227" operator="equal">
      <formula>"X"</formula>
    </cfRule>
  </conditionalFormatting>
  <conditionalFormatting sqref="Y7:AA7">
    <cfRule type="cellIs" dxfId="847" priority="225" operator="equal">
      <formula>0</formula>
    </cfRule>
  </conditionalFormatting>
  <conditionalFormatting sqref="P107">
    <cfRule type="cellIs" dxfId="846" priority="176" operator="equal">
      <formula>"X"</formula>
    </cfRule>
  </conditionalFormatting>
  <conditionalFormatting sqref="P85">
    <cfRule type="cellIs" dxfId="845" priority="183" operator="equal">
      <formula>"X"</formula>
    </cfRule>
  </conditionalFormatting>
  <conditionalFormatting sqref="P139">
    <cfRule type="cellIs" dxfId="844" priority="157" operator="equal">
      <formula>"X"</formula>
    </cfRule>
  </conditionalFormatting>
  <conditionalFormatting sqref="P150">
    <cfRule type="cellIs" dxfId="843" priority="152" operator="equal">
      <formula>"X"</formula>
    </cfRule>
  </conditionalFormatting>
  <conditionalFormatting sqref="P94">
    <cfRule type="cellIs" dxfId="842" priority="150" operator="equal">
      <formula>"X"</formula>
    </cfRule>
  </conditionalFormatting>
  <conditionalFormatting sqref="P114">
    <cfRule type="cellIs" dxfId="841" priority="169" operator="equal">
      <formula>"X"</formula>
    </cfRule>
  </conditionalFormatting>
  <conditionalFormatting sqref="P38">
    <cfRule type="cellIs" dxfId="840" priority="215" operator="equal">
      <formula>"X"</formula>
    </cfRule>
  </conditionalFormatting>
  <conditionalFormatting sqref="P56">
    <cfRule type="cellIs" dxfId="839" priority="206" operator="equal">
      <formula>"X"</formula>
    </cfRule>
  </conditionalFormatting>
  <conditionalFormatting sqref="P35">
    <cfRule type="cellIs" dxfId="838" priority="218" operator="equal">
      <formula>"X"</formula>
    </cfRule>
  </conditionalFormatting>
  <conditionalFormatting sqref="P29">
    <cfRule type="cellIs" dxfId="837" priority="224" operator="equal">
      <formula>"X"</formula>
    </cfRule>
  </conditionalFormatting>
  <conditionalFormatting sqref="P30">
    <cfRule type="cellIs" dxfId="836" priority="223" operator="equal">
      <formula>"X"</formula>
    </cfRule>
  </conditionalFormatting>
  <conditionalFormatting sqref="P31">
    <cfRule type="cellIs" dxfId="835" priority="222" operator="equal">
      <formula>"X"</formula>
    </cfRule>
  </conditionalFormatting>
  <conditionalFormatting sqref="P32">
    <cfRule type="cellIs" dxfId="834" priority="221" operator="equal">
      <formula>"X"</formula>
    </cfRule>
  </conditionalFormatting>
  <conditionalFormatting sqref="P33">
    <cfRule type="cellIs" dxfId="833" priority="220" operator="equal">
      <formula>"X"</formula>
    </cfRule>
  </conditionalFormatting>
  <conditionalFormatting sqref="P34">
    <cfRule type="cellIs" dxfId="832" priority="219" operator="equal">
      <formula>"X"</formula>
    </cfRule>
  </conditionalFormatting>
  <conditionalFormatting sqref="P36">
    <cfRule type="cellIs" dxfId="831" priority="217" operator="equal">
      <formula>"X"</formula>
    </cfRule>
  </conditionalFormatting>
  <conditionalFormatting sqref="P37">
    <cfRule type="cellIs" dxfId="830" priority="216" operator="equal">
      <formula>"X"</formula>
    </cfRule>
  </conditionalFormatting>
  <conditionalFormatting sqref="P39">
    <cfRule type="cellIs" dxfId="829" priority="214" operator="equal">
      <formula>"X"</formula>
    </cfRule>
  </conditionalFormatting>
  <conditionalFormatting sqref="P45">
    <cfRule type="cellIs" dxfId="828" priority="213" operator="equal">
      <formula>"X"</formula>
    </cfRule>
  </conditionalFormatting>
  <conditionalFormatting sqref="P46">
    <cfRule type="cellIs" dxfId="827" priority="212" operator="equal">
      <formula>"X"</formula>
    </cfRule>
  </conditionalFormatting>
  <conditionalFormatting sqref="P47">
    <cfRule type="cellIs" dxfId="826" priority="211" operator="equal">
      <formula>"X"</formula>
    </cfRule>
  </conditionalFormatting>
  <conditionalFormatting sqref="P48">
    <cfRule type="cellIs" dxfId="825" priority="210" operator="equal">
      <formula>"X"</formula>
    </cfRule>
  </conditionalFormatting>
  <conditionalFormatting sqref="P49">
    <cfRule type="cellIs" dxfId="824" priority="209" operator="equal">
      <formula>"X"</formula>
    </cfRule>
  </conditionalFormatting>
  <conditionalFormatting sqref="P50">
    <cfRule type="cellIs" dxfId="823" priority="208" operator="equal">
      <formula>"X"</formula>
    </cfRule>
  </conditionalFormatting>
  <conditionalFormatting sqref="P53">
    <cfRule type="cellIs" dxfId="822" priority="207" operator="equal">
      <formula>"X"</formula>
    </cfRule>
  </conditionalFormatting>
  <conditionalFormatting sqref="P57">
    <cfRule type="cellIs" dxfId="821" priority="205" operator="equal">
      <formula>"X"</formula>
    </cfRule>
  </conditionalFormatting>
  <conditionalFormatting sqref="P63">
    <cfRule type="cellIs" dxfId="820" priority="204" operator="equal">
      <formula>"X"</formula>
    </cfRule>
  </conditionalFormatting>
  <conditionalFormatting sqref="P64">
    <cfRule type="cellIs" dxfId="819" priority="203" operator="equal">
      <formula>"X"</formula>
    </cfRule>
  </conditionalFormatting>
  <conditionalFormatting sqref="P65">
    <cfRule type="cellIs" dxfId="818" priority="202" operator="equal">
      <formula>"X"</formula>
    </cfRule>
  </conditionalFormatting>
  <conditionalFormatting sqref="P66">
    <cfRule type="cellIs" dxfId="817" priority="201" operator="equal">
      <formula>"X"</formula>
    </cfRule>
  </conditionalFormatting>
  <conditionalFormatting sqref="P67">
    <cfRule type="cellIs" dxfId="816" priority="200" operator="equal">
      <formula>"X"</formula>
    </cfRule>
  </conditionalFormatting>
  <conditionalFormatting sqref="P69">
    <cfRule type="cellIs" dxfId="815" priority="199" operator="equal">
      <formula>"X"</formula>
    </cfRule>
  </conditionalFormatting>
  <conditionalFormatting sqref="P70">
    <cfRule type="cellIs" dxfId="814" priority="198" operator="equal">
      <formula>"X"</formula>
    </cfRule>
  </conditionalFormatting>
  <conditionalFormatting sqref="P68">
    <cfRule type="cellIs" dxfId="813" priority="197" operator="equal">
      <formula>"X"</formula>
    </cfRule>
  </conditionalFormatting>
  <conditionalFormatting sqref="P71">
    <cfRule type="cellIs" dxfId="812" priority="196" operator="equal">
      <formula>"X"</formula>
    </cfRule>
  </conditionalFormatting>
  <conditionalFormatting sqref="P72">
    <cfRule type="cellIs" dxfId="811" priority="195" operator="equal">
      <formula>"X"</formula>
    </cfRule>
  </conditionalFormatting>
  <conditionalFormatting sqref="P73">
    <cfRule type="cellIs" dxfId="810" priority="194" operator="equal">
      <formula>"X"</formula>
    </cfRule>
  </conditionalFormatting>
  <conditionalFormatting sqref="P74">
    <cfRule type="cellIs" dxfId="809" priority="193" operator="equal">
      <formula>"X"</formula>
    </cfRule>
  </conditionalFormatting>
  <conditionalFormatting sqref="P75">
    <cfRule type="cellIs" dxfId="808" priority="192" operator="equal">
      <formula>"X"</formula>
    </cfRule>
  </conditionalFormatting>
  <conditionalFormatting sqref="P81">
    <cfRule type="cellIs" dxfId="807" priority="191" operator="equal">
      <formula>"X"</formula>
    </cfRule>
  </conditionalFormatting>
  <conditionalFormatting sqref="P82">
    <cfRule type="cellIs" dxfId="806" priority="190" operator="equal">
      <formula>"X"</formula>
    </cfRule>
  </conditionalFormatting>
  <conditionalFormatting sqref="P83">
    <cfRule type="cellIs" dxfId="805" priority="189" operator="equal">
      <formula>"X"</formula>
    </cfRule>
  </conditionalFormatting>
  <conditionalFormatting sqref="P84">
    <cfRule type="cellIs" dxfId="804" priority="188" operator="equal">
      <formula>"X"</formula>
    </cfRule>
  </conditionalFormatting>
  <conditionalFormatting sqref="P86">
    <cfRule type="cellIs" dxfId="803" priority="187" operator="equal">
      <formula>"X"</formula>
    </cfRule>
  </conditionalFormatting>
  <conditionalFormatting sqref="P90">
    <cfRule type="cellIs" dxfId="802" priority="186" operator="equal">
      <formula>"X"</formula>
    </cfRule>
  </conditionalFormatting>
  <conditionalFormatting sqref="P97">
    <cfRule type="cellIs" dxfId="801" priority="185" operator="equal">
      <formula>"X"</formula>
    </cfRule>
  </conditionalFormatting>
  <conditionalFormatting sqref="P98">
    <cfRule type="cellIs" dxfId="800" priority="184" operator="equal">
      <formula>"X"</formula>
    </cfRule>
  </conditionalFormatting>
  <conditionalFormatting sqref="P87">
    <cfRule type="cellIs" dxfId="799" priority="182" operator="equal">
      <formula>"X"</formula>
    </cfRule>
  </conditionalFormatting>
  <conditionalFormatting sqref="P88">
    <cfRule type="cellIs" dxfId="798" priority="181" operator="equal">
      <formula>"X"</formula>
    </cfRule>
  </conditionalFormatting>
  <conditionalFormatting sqref="P89">
    <cfRule type="cellIs" dxfId="797" priority="180" operator="equal">
      <formula>"X"</formula>
    </cfRule>
  </conditionalFormatting>
  <conditionalFormatting sqref="P104">
    <cfRule type="cellIs" dxfId="796" priority="179" operator="equal">
      <formula>"X"</formula>
    </cfRule>
  </conditionalFormatting>
  <conditionalFormatting sqref="P105">
    <cfRule type="cellIs" dxfId="795" priority="178" operator="equal">
      <formula>"X"</formula>
    </cfRule>
  </conditionalFormatting>
  <conditionalFormatting sqref="P106">
    <cfRule type="cellIs" dxfId="794" priority="177" operator="equal">
      <formula>"X"</formula>
    </cfRule>
  </conditionalFormatting>
  <conditionalFormatting sqref="P108">
    <cfRule type="cellIs" dxfId="793" priority="175" operator="equal">
      <formula>"X"</formula>
    </cfRule>
  </conditionalFormatting>
  <conditionalFormatting sqref="P109">
    <cfRule type="cellIs" dxfId="792" priority="174" operator="equal">
      <formula>"X"</formula>
    </cfRule>
  </conditionalFormatting>
  <conditionalFormatting sqref="P110">
    <cfRule type="cellIs" dxfId="791" priority="173" operator="equal">
      <formula>"X"</formula>
    </cfRule>
  </conditionalFormatting>
  <conditionalFormatting sqref="P111">
    <cfRule type="cellIs" dxfId="790" priority="172" operator="equal">
      <formula>"X"</formula>
    </cfRule>
  </conditionalFormatting>
  <conditionalFormatting sqref="P112">
    <cfRule type="cellIs" dxfId="789" priority="171" operator="equal">
      <formula>"X"</formula>
    </cfRule>
  </conditionalFormatting>
  <conditionalFormatting sqref="P113">
    <cfRule type="cellIs" dxfId="788" priority="170" operator="equal">
      <formula>"X"</formula>
    </cfRule>
  </conditionalFormatting>
  <conditionalFormatting sqref="P133">
    <cfRule type="cellIs" dxfId="787" priority="161" operator="equal">
      <formula>"X"</formula>
    </cfRule>
  </conditionalFormatting>
  <conditionalFormatting sqref="P132">
    <cfRule type="cellIs" dxfId="786" priority="162" operator="equal">
      <formula>"X"</formula>
    </cfRule>
  </conditionalFormatting>
  <conditionalFormatting sqref="P131">
    <cfRule type="cellIs" dxfId="785" priority="163" operator="equal">
      <formula>"X"</formula>
    </cfRule>
  </conditionalFormatting>
  <conditionalFormatting sqref="P120">
    <cfRule type="cellIs" dxfId="784" priority="168" operator="equal">
      <formula>"X"</formula>
    </cfRule>
  </conditionalFormatting>
  <conditionalFormatting sqref="P121">
    <cfRule type="cellIs" dxfId="783" priority="167" operator="equal">
      <formula>"X"</formula>
    </cfRule>
  </conditionalFormatting>
  <conditionalFormatting sqref="P122">
    <cfRule type="cellIs" dxfId="782" priority="166" operator="equal">
      <formula>"X"</formula>
    </cfRule>
  </conditionalFormatting>
  <conditionalFormatting sqref="P123">
    <cfRule type="cellIs" dxfId="781" priority="165" operator="equal">
      <formula>"X"</formula>
    </cfRule>
  </conditionalFormatting>
  <conditionalFormatting sqref="P124">
    <cfRule type="cellIs" dxfId="780" priority="164" operator="equal">
      <formula>"X"</formula>
    </cfRule>
  </conditionalFormatting>
  <conditionalFormatting sqref="P134">
    <cfRule type="cellIs" dxfId="779" priority="160" operator="equal">
      <formula>"X"</formula>
    </cfRule>
  </conditionalFormatting>
  <conditionalFormatting sqref="P136">
    <cfRule type="cellIs" dxfId="778" priority="159" operator="equal">
      <formula>"X"</formula>
    </cfRule>
  </conditionalFormatting>
  <conditionalFormatting sqref="P138">
    <cfRule type="cellIs" dxfId="777" priority="158" operator="equal">
      <formula>"X"</formula>
    </cfRule>
  </conditionalFormatting>
  <conditionalFormatting sqref="P140">
    <cfRule type="cellIs" dxfId="776" priority="156" operator="equal">
      <formula>"X"</formula>
    </cfRule>
  </conditionalFormatting>
  <conditionalFormatting sqref="P146">
    <cfRule type="cellIs" dxfId="775" priority="155" operator="equal">
      <formula>"X"</formula>
    </cfRule>
  </conditionalFormatting>
  <conditionalFormatting sqref="P147">
    <cfRule type="cellIs" dxfId="774" priority="154" operator="equal">
      <formula>"X"</formula>
    </cfRule>
  </conditionalFormatting>
  <conditionalFormatting sqref="P148">
    <cfRule type="cellIs" dxfId="773" priority="153" operator="equal">
      <formula>"X"</formula>
    </cfRule>
  </conditionalFormatting>
  <conditionalFormatting sqref="P91">
    <cfRule type="cellIs" dxfId="772" priority="151" operator="equal">
      <formula>"X"</formula>
    </cfRule>
  </conditionalFormatting>
  <conditionalFormatting sqref="P125">
    <cfRule type="cellIs" dxfId="771" priority="149" operator="equal">
      <formula>"X"</formula>
    </cfRule>
  </conditionalFormatting>
  <conditionalFormatting sqref="P7:R7">
    <cfRule type="cellIs" dxfId="770" priority="148" operator="equal">
      <formula>0</formula>
    </cfRule>
  </conditionalFormatting>
  <conditionalFormatting sqref="J53">
    <cfRule type="cellIs" dxfId="769" priority="131" operator="equal">
      <formula>"X"</formula>
    </cfRule>
  </conditionalFormatting>
  <conditionalFormatting sqref="J56">
    <cfRule type="cellIs" dxfId="768" priority="130" operator="equal">
      <formula>"X"</formula>
    </cfRule>
  </conditionalFormatting>
  <conditionalFormatting sqref="J35">
    <cfRule type="cellIs" dxfId="767" priority="141" operator="equal">
      <formula>"X"</formula>
    </cfRule>
  </conditionalFormatting>
  <conditionalFormatting sqref="J29">
    <cfRule type="cellIs" dxfId="766" priority="147" operator="equal">
      <formula>"X"</formula>
    </cfRule>
  </conditionalFormatting>
  <conditionalFormatting sqref="J30">
    <cfRule type="cellIs" dxfId="765" priority="146" operator="equal">
      <formula>"X"</formula>
    </cfRule>
  </conditionalFormatting>
  <conditionalFormatting sqref="J31">
    <cfRule type="cellIs" dxfId="764" priority="145" operator="equal">
      <formula>"X"</formula>
    </cfRule>
  </conditionalFormatting>
  <conditionalFormatting sqref="J32">
    <cfRule type="cellIs" dxfId="763" priority="144" operator="equal">
      <formula>"X"</formula>
    </cfRule>
  </conditionalFormatting>
  <conditionalFormatting sqref="J33">
    <cfRule type="cellIs" dxfId="762" priority="143" operator="equal">
      <formula>"X"</formula>
    </cfRule>
  </conditionalFormatting>
  <conditionalFormatting sqref="J34">
    <cfRule type="cellIs" dxfId="761" priority="142" operator="equal">
      <formula>"X"</formula>
    </cfRule>
  </conditionalFormatting>
  <conditionalFormatting sqref="J36">
    <cfRule type="cellIs" dxfId="760" priority="140" operator="equal">
      <formula>"X"</formula>
    </cfRule>
  </conditionalFormatting>
  <conditionalFormatting sqref="J37">
    <cfRule type="cellIs" dxfId="759" priority="139" operator="equal">
      <formula>"X"</formula>
    </cfRule>
  </conditionalFormatting>
  <conditionalFormatting sqref="J38">
    <cfRule type="cellIs" dxfId="758" priority="138" operator="equal">
      <formula>"X"</formula>
    </cfRule>
  </conditionalFormatting>
  <conditionalFormatting sqref="J39">
    <cfRule type="cellIs" dxfId="757" priority="137" operator="equal">
      <formula>"X"</formula>
    </cfRule>
  </conditionalFormatting>
  <conditionalFormatting sqref="J45">
    <cfRule type="cellIs" dxfId="756" priority="136" operator="equal">
      <formula>"X"</formula>
    </cfRule>
  </conditionalFormatting>
  <conditionalFormatting sqref="J46">
    <cfRule type="cellIs" dxfId="755" priority="135" operator="equal">
      <formula>"X"</formula>
    </cfRule>
  </conditionalFormatting>
  <conditionalFormatting sqref="J47">
    <cfRule type="cellIs" dxfId="754" priority="134" operator="equal">
      <formula>"X"</formula>
    </cfRule>
  </conditionalFormatting>
  <conditionalFormatting sqref="J48">
    <cfRule type="cellIs" dxfId="753" priority="133" operator="equal">
      <formula>"X"</formula>
    </cfRule>
  </conditionalFormatting>
  <conditionalFormatting sqref="J49">
    <cfRule type="cellIs" dxfId="752" priority="132" operator="equal">
      <formula>"X"</formula>
    </cfRule>
  </conditionalFormatting>
  <conditionalFormatting sqref="J57">
    <cfRule type="cellIs" dxfId="751" priority="129" operator="equal">
      <formula>"X"</formula>
    </cfRule>
  </conditionalFormatting>
  <conditionalFormatting sqref="J63">
    <cfRule type="cellIs" dxfId="750" priority="128" operator="equal">
      <formula>"X"</formula>
    </cfRule>
  </conditionalFormatting>
  <conditionalFormatting sqref="J64">
    <cfRule type="cellIs" dxfId="749" priority="127" operator="equal">
      <formula>"X"</formula>
    </cfRule>
  </conditionalFormatting>
  <conditionalFormatting sqref="J65">
    <cfRule type="cellIs" dxfId="748" priority="126" operator="equal">
      <formula>"X"</formula>
    </cfRule>
  </conditionalFormatting>
  <conditionalFormatting sqref="J66">
    <cfRule type="cellIs" dxfId="747" priority="125" operator="equal">
      <formula>"X"</formula>
    </cfRule>
  </conditionalFormatting>
  <conditionalFormatting sqref="J67">
    <cfRule type="cellIs" dxfId="746" priority="124" operator="equal">
      <formula>"X"</formula>
    </cfRule>
  </conditionalFormatting>
  <conditionalFormatting sqref="J69">
    <cfRule type="cellIs" dxfId="745" priority="123" operator="equal">
      <formula>"X"</formula>
    </cfRule>
  </conditionalFormatting>
  <conditionalFormatting sqref="J70">
    <cfRule type="cellIs" dxfId="744" priority="122" operator="equal">
      <formula>"X"</formula>
    </cfRule>
  </conditionalFormatting>
  <conditionalFormatting sqref="J68">
    <cfRule type="cellIs" dxfId="743" priority="121" operator="equal">
      <formula>"X"</formula>
    </cfRule>
  </conditionalFormatting>
  <conditionalFormatting sqref="J71">
    <cfRule type="cellIs" dxfId="742" priority="120" operator="equal">
      <formula>"X"</formula>
    </cfRule>
  </conditionalFormatting>
  <conditionalFormatting sqref="J72">
    <cfRule type="cellIs" dxfId="741" priority="119" operator="equal">
      <formula>"X"</formula>
    </cfRule>
  </conditionalFormatting>
  <conditionalFormatting sqref="J73">
    <cfRule type="cellIs" dxfId="740" priority="118" operator="equal">
      <formula>"X"</formula>
    </cfRule>
  </conditionalFormatting>
  <conditionalFormatting sqref="J74">
    <cfRule type="cellIs" dxfId="739" priority="117" operator="equal">
      <formula>"X"</formula>
    </cfRule>
  </conditionalFormatting>
  <conditionalFormatting sqref="J75">
    <cfRule type="cellIs" dxfId="738" priority="116" operator="equal">
      <formula>"X"</formula>
    </cfRule>
  </conditionalFormatting>
  <conditionalFormatting sqref="J84">
    <cfRule type="cellIs" dxfId="737" priority="115" operator="equal">
      <formula>"X"</formula>
    </cfRule>
  </conditionalFormatting>
  <conditionalFormatting sqref="J86">
    <cfRule type="cellIs" dxfId="736" priority="114" operator="equal">
      <formula>"X"</formula>
    </cfRule>
  </conditionalFormatting>
  <conditionalFormatting sqref="J90">
    <cfRule type="cellIs" dxfId="735" priority="113" operator="equal">
      <formula>"X"</formula>
    </cfRule>
  </conditionalFormatting>
  <conditionalFormatting sqref="J97">
    <cfRule type="cellIs" dxfId="734" priority="112" operator="equal">
      <formula>"X"</formula>
    </cfRule>
  </conditionalFormatting>
  <conditionalFormatting sqref="J98">
    <cfRule type="cellIs" dxfId="733" priority="111" operator="equal">
      <formula>"X"</formula>
    </cfRule>
  </conditionalFormatting>
  <conditionalFormatting sqref="J85">
    <cfRule type="cellIs" dxfId="732" priority="110" operator="equal">
      <formula>"X"</formula>
    </cfRule>
  </conditionalFormatting>
  <conditionalFormatting sqref="J87">
    <cfRule type="cellIs" dxfId="731" priority="109" operator="equal">
      <formula>"X"</formula>
    </cfRule>
  </conditionalFormatting>
  <conditionalFormatting sqref="J88">
    <cfRule type="cellIs" dxfId="730" priority="108" operator="equal">
      <formula>"X"</formula>
    </cfRule>
  </conditionalFormatting>
  <conditionalFormatting sqref="J89">
    <cfRule type="cellIs" dxfId="729" priority="107" operator="equal">
      <formula>"X"</formula>
    </cfRule>
  </conditionalFormatting>
  <conditionalFormatting sqref="M13">
    <cfRule type="cellIs" dxfId="728" priority="96" operator="equal">
      <formula>"X"</formula>
    </cfRule>
  </conditionalFormatting>
  <conditionalFormatting sqref="M11">
    <cfRule type="cellIs" dxfId="727" priority="102" operator="equal">
      <formula>"X"</formula>
    </cfRule>
  </conditionalFormatting>
  <conditionalFormatting sqref="S11">
    <cfRule type="cellIs" dxfId="726" priority="101" operator="equal">
      <formula>"X"</formula>
    </cfRule>
  </conditionalFormatting>
  <conditionalFormatting sqref="V11">
    <cfRule type="cellIs" dxfId="725" priority="100" operator="equal">
      <formula>"X"</formula>
    </cfRule>
  </conditionalFormatting>
  <conditionalFormatting sqref="M12">
    <cfRule type="cellIs" dxfId="724" priority="99" operator="equal">
      <formula>"X"</formula>
    </cfRule>
  </conditionalFormatting>
  <conditionalFormatting sqref="S12">
    <cfRule type="cellIs" dxfId="723" priority="98" operator="equal">
      <formula>"X"</formula>
    </cfRule>
  </conditionalFormatting>
  <conditionalFormatting sqref="V12">
    <cfRule type="cellIs" dxfId="722" priority="97" operator="equal">
      <formula>"X"</formula>
    </cfRule>
  </conditionalFormatting>
  <conditionalFormatting sqref="S13">
    <cfRule type="cellIs" dxfId="721" priority="95" operator="equal">
      <formula>"X"</formula>
    </cfRule>
  </conditionalFormatting>
  <conditionalFormatting sqref="J50">
    <cfRule type="cellIs" dxfId="720" priority="106" operator="equal">
      <formula>"X"</formula>
    </cfRule>
  </conditionalFormatting>
  <conditionalFormatting sqref="J94">
    <cfRule type="cellIs" dxfId="719" priority="105" operator="equal">
      <formula>"X"</formula>
    </cfRule>
  </conditionalFormatting>
  <conditionalFormatting sqref="J91">
    <cfRule type="cellIs" dxfId="718" priority="104" operator="equal">
      <formula>"X"</formula>
    </cfRule>
  </conditionalFormatting>
  <conditionalFormatting sqref="J11">
    <cfRule type="cellIs" dxfId="717" priority="87" operator="equal">
      <formula>"X"</formula>
    </cfRule>
  </conditionalFormatting>
  <conditionalFormatting sqref="J7:L7">
    <cfRule type="cellIs" dxfId="716" priority="103" operator="equal">
      <formula>0</formula>
    </cfRule>
  </conditionalFormatting>
  <conditionalFormatting sqref="V13">
    <cfRule type="cellIs" dxfId="715" priority="94" operator="equal">
      <formula>"X"</formula>
    </cfRule>
  </conditionalFormatting>
  <conditionalFormatting sqref="Y11">
    <cfRule type="cellIs" dxfId="714" priority="93" operator="equal">
      <formula>"X"</formula>
    </cfRule>
  </conditionalFormatting>
  <conditionalFormatting sqref="Y12">
    <cfRule type="cellIs" dxfId="713" priority="92" operator="equal">
      <formula>"X"</formula>
    </cfRule>
  </conditionalFormatting>
  <conditionalFormatting sqref="Y13">
    <cfRule type="cellIs" dxfId="712" priority="91" operator="equal">
      <formula>"X"</formula>
    </cfRule>
  </conditionalFormatting>
  <conditionalFormatting sqref="P11">
    <cfRule type="cellIs" dxfId="711" priority="90" operator="equal">
      <formula>"X"</formula>
    </cfRule>
  </conditionalFormatting>
  <conditionalFormatting sqref="P12">
    <cfRule type="cellIs" dxfId="710" priority="89" operator="equal">
      <formula>"X"</formula>
    </cfRule>
  </conditionalFormatting>
  <conditionalFormatting sqref="P13">
    <cfRule type="cellIs" dxfId="709" priority="88" operator="equal">
      <formula>"X"</formula>
    </cfRule>
  </conditionalFormatting>
  <conditionalFormatting sqref="J12">
    <cfRule type="cellIs" dxfId="708" priority="86" operator="equal">
      <formula>"X"</formula>
    </cfRule>
  </conditionalFormatting>
  <conditionalFormatting sqref="J13">
    <cfRule type="cellIs" dxfId="707" priority="85" operator="equal">
      <formula>"X"</formula>
    </cfRule>
  </conditionalFormatting>
  <conditionalFormatting sqref="M15">
    <cfRule type="cellIs" dxfId="706" priority="84" operator="equal">
      <formula>"X"</formula>
    </cfRule>
  </conditionalFormatting>
  <conditionalFormatting sqref="S15">
    <cfRule type="cellIs" dxfId="705" priority="83" operator="equal">
      <formula>"X"</formula>
    </cfRule>
  </conditionalFormatting>
  <conditionalFormatting sqref="V15">
    <cfRule type="cellIs" dxfId="704" priority="82" operator="equal">
      <formula>"X"</formula>
    </cfRule>
  </conditionalFormatting>
  <conditionalFormatting sqref="Y15">
    <cfRule type="cellIs" dxfId="703" priority="81" operator="equal">
      <formula>"X"</formula>
    </cfRule>
  </conditionalFormatting>
  <conditionalFormatting sqref="P15">
    <cfRule type="cellIs" dxfId="702" priority="80" operator="equal">
      <formula>"X"</formula>
    </cfRule>
  </conditionalFormatting>
  <conditionalFormatting sqref="J15">
    <cfRule type="cellIs" dxfId="701" priority="79" operator="equal">
      <formula>"X"</formula>
    </cfRule>
  </conditionalFormatting>
  <conditionalFormatting sqref="M16">
    <cfRule type="cellIs" dxfId="700" priority="78" operator="equal">
      <formula>"X"</formula>
    </cfRule>
  </conditionalFormatting>
  <conditionalFormatting sqref="S16">
    <cfRule type="cellIs" dxfId="699" priority="77" operator="equal">
      <formula>"X"</formula>
    </cfRule>
  </conditionalFormatting>
  <conditionalFormatting sqref="V16">
    <cfRule type="cellIs" dxfId="698" priority="76" operator="equal">
      <formula>"X"</formula>
    </cfRule>
  </conditionalFormatting>
  <conditionalFormatting sqref="Y16">
    <cfRule type="cellIs" dxfId="697" priority="75" operator="equal">
      <formula>"X"</formula>
    </cfRule>
  </conditionalFormatting>
  <conditionalFormatting sqref="P16">
    <cfRule type="cellIs" dxfId="696" priority="74" operator="equal">
      <formula>"X"</formula>
    </cfRule>
  </conditionalFormatting>
  <conditionalFormatting sqref="J16">
    <cfRule type="cellIs" dxfId="695" priority="73" operator="equal">
      <formula>"X"</formula>
    </cfRule>
  </conditionalFormatting>
  <conditionalFormatting sqref="M17">
    <cfRule type="cellIs" dxfId="694" priority="72" operator="equal">
      <formula>"X"</formula>
    </cfRule>
  </conditionalFormatting>
  <conditionalFormatting sqref="S17">
    <cfRule type="cellIs" dxfId="693" priority="71" operator="equal">
      <formula>"X"</formula>
    </cfRule>
  </conditionalFormatting>
  <conditionalFormatting sqref="V17">
    <cfRule type="cellIs" dxfId="692" priority="70" operator="equal">
      <formula>"X"</formula>
    </cfRule>
  </conditionalFormatting>
  <conditionalFormatting sqref="Y17">
    <cfRule type="cellIs" dxfId="691" priority="69" operator="equal">
      <formula>"X"</formula>
    </cfRule>
  </conditionalFormatting>
  <conditionalFormatting sqref="P17">
    <cfRule type="cellIs" dxfId="690" priority="68" operator="equal">
      <formula>"X"</formula>
    </cfRule>
  </conditionalFormatting>
  <conditionalFormatting sqref="J17">
    <cfRule type="cellIs" dxfId="689" priority="67" operator="equal">
      <formula>"X"</formula>
    </cfRule>
  </conditionalFormatting>
  <conditionalFormatting sqref="G19">
    <cfRule type="cellIs" dxfId="688" priority="66" operator="equal">
      <formula>"X"</formula>
    </cfRule>
  </conditionalFormatting>
  <conditionalFormatting sqref="F19">
    <cfRule type="containsText" dxfId="687" priority="65" stopIfTrue="1" operator="containsText" text="X">
      <formula>NOT(ISERROR(SEARCH("X",F19)))</formula>
    </cfRule>
  </conditionalFormatting>
  <conditionalFormatting sqref="M19">
    <cfRule type="cellIs" dxfId="686" priority="64" operator="equal">
      <formula>"X"</formula>
    </cfRule>
  </conditionalFormatting>
  <conditionalFormatting sqref="S19">
    <cfRule type="cellIs" dxfId="685" priority="63" operator="equal">
      <formula>"X"</formula>
    </cfRule>
  </conditionalFormatting>
  <conditionalFormatting sqref="V19">
    <cfRule type="cellIs" dxfId="684" priority="62" operator="equal">
      <formula>"X"</formula>
    </cfRule>
  </conditionalFormatting>
  <conditionalFormatting sqref="Y19">
    <cfRule type="cellIs" dxfId="683" priority="61" operator="equal">
      <formula>"X"</formula>
    </cfRule>
  </conditionalFormatting>
  <conditionalFormatting sqref="P19">
    <cfRule type="cellIs" dxfId="682" priority="60" operator="equal">
      <formula>"X"</formula>
    </cfRule>
  </conditionalFormatting>
  <conditionalFormatting sqref="J19">
    <cfRule type="cellIs" dxfId="681" priority="59" operator="equal">
      <formula>"X"</formula>
    </cfRule>
  </conditionalFormatting>
  <conditionalFormatting sqref="G20">
    <cfRule type="cellIs" dxfId="680" priority="58" operator="equal">
      <formula>"X"</formula>
    </cfRule>
  </conditionalFormatting>
  <conditionalFormatting sqref="F20">
    <cfRule type="containsText" dxfId="679" priority="57" stopIfTrue="1" operator="containsText" text="X">
      <formula>NOT(ISERROR(SEARCH("X",F20)))</formula>
    </cfRule>
  </conditionalFormatting>
  <conditionalFormatting sqref="M20">
    <cfRule type="cellIs" dxfId="678" priority="56" operator="equal">
      <formula>"X"</formula>
    </cfRule>
  </conditionalFormatting>
  <conditionalFormatting sqref="S20">
    <cfRule type="cellIs" dxfId="677" priority="55" operator="equal">
      <formula>"X"</formula>
    </cfRule>
  </conditionalFormatting>
  <conditionalFormatting sqref="V20">
    <cfRule type="cellIs" dxfId="676" priority="54" operator="equal">
      <formula>"X"</formula>
    </cfRule>
  </conditionalFormatting>
  <conditionalFormatting sqref="Y20">
    <cfRule type="cellIs" dxfId="675" priority="53" operator="equal">
      <formula>"X"</formula>
    </cfRule>
  </conditionalFormatting>
  <conditionalFormatting sqref="P20">
    <cfRule type="cellIs" dxfId="674" priority="52" operator="equal">
      <formula>"X"</formula>
    </cfRule>
  </conditionalFormatting>
  <conditionalFormatting sqref="J20">
    <cfRule type="cellIs" dxfId="673" priority="51" operator="equal">
      <formula>"X"</formula>
    </cfRule>
  </conditionalFormatting>
  <conditionalFormatting sqref="G21">
    <cfRule type="cellIs" dxfId="672" priority="50" operator="equal">
      <formula>"X"</formula>
    </cfRule>
  </conditionalFormatting>
  <conditionalFormatting sqref="F21">
    <cfRule type="containsText" dxfId="671" priority="49" stopIfTrue="1" operator="containsText" text="X">
      <formula>NOT(ISERROR(SEARCH("X",F21)))</formula>
    </cfRule>
  </conditionalFormatting>
  <conditionalFormatting sqref="M21">
    <cfRule type="cellIs" dxfId="670" priority="48" operator="equal">
      <formula>"X"</formula>
    </cfRule>
  </conditionalFormatting>
  <conditionalFormatting sqref="S21">
    <cfRule type="cellIs" dxfId="669" priority="47" operator="equal">
      <formula>"X"</formula>
    </cfRule>
  </conditionalFormatting>
  <conditionalFormatting sqref="V21">
    <cfRule type="cellIs" dxfId="668" priority="46" operator="equal">
      <formula>"X"</formula>
    </cfRule>
  </conditionalFormatting>
  <conditionalFormatting sqref="Y21">
    <cfRule type="cellIs" dxfId="667" priority="45" operator="equal">
      <formula>"X"</formula>
    </cfRule>
  </conditionalFormatting>
  <conditionalFormatting sqref="P21">
    <cfRule type="cellIs" dxfId="666" priority="44" operator="equal">
      <formula>"X"</formula>
    </cfRule>
  </conditionalFormatting>
  <conditionalFormatting sqref="J21">
    <cfRule type="cellIs" dxfId="665" priority="43" operator="equal">
      <formula>"X"</formula>
    </cfRule>
  </conditionalFormatting>
  <conditionalFormatting sqref="J104">
    <cfRule type="cellIs" dxfId="664" priority="42" operator="equal">
      <formula>"X"</formula>
    </cfRule>
  </conditionalFormatting>
  <conditionalFormatting sqref="J105">
    <cfRule type="cellIs" dxfId="663" priority="41" operator="equal">
      <formula>"X"</formula>
    </cfRule>
  </conditionalFormatting>
  <conditionalFormatting sqref="J114">
    <cfRule type="cellIs" dxfId="662" priority="32" operator="equal">
      <formula>"X"</formula>
    </cfRule>
  </conditionalFormatting>
  <conditionalFormatting sqref="J106">
    <cfRule type="cellIs" dxfId="661" priority="40" operator="equal">
      <formula>"X"</formula>
    </cfRule>
  </conditionalFormatting>
  <conditionalFormatting sqref="J107">
    <cfRule type="cellIs" dxfId="660" priority="39" operator="equal">
      <formula>"X"</formula>
    </cfRule>
  </conditionalFormatting>
  <conditionalFormatting sqref="J108">
    <cfRule type="cellIs" dxfId="659" priority="38" operator="equal">
      <formula>"X"</formula>
    </cfRule>
  </conditionalFormatting>
  <conditionalFormatting sqref="J109">
    <cfRule type="cellIs" dxfId="658" priority="37" operator="equal">
      <formula>"X"</formula>
    </cfRule>
  </conditionalFormatting>
  <conditionalFormatting sqref="J110">
    <cfRule type="cellIs" dxfId="657" priority="36" operator="equal">
      <formula>"X"</formula>
    </cfRule>
  </conditionalFormatting>
  <conditionalFormatting sqref="J111">
    <cfRule type="cellIs" dxfId="656" priority="35" operator="equal">
      <formula>"X"</formula>
    </cfRule>
  </conditionalFormatting>
  <conditionalFormatting sqref="J112">
    <cfRule type="cellIs" dxfId="655" priority="34" operator="equal">
      <formula>"X"</formula>
    </cfRule>
  </conditionalFormatting>
  <conditionalFormatting sqref="J113">
    <cfRule type="cellIs" dxfId="654" priority="33" operator="equal">
      <formula>"X"</formula>
    </cfRule>
  </conditionalFormatting>
  <conditionalFormatting sqref="J133">
    <cfRule type="cellIs" dxfId="653" priority="24" operator="equal">
      <formula>"X"</formula>
    </cfRule>
  </conditionalFormatting>
  <conditionalFormatting sqref="J132">
    <cfRule type="cellIs" dxfId="652" priority="25" operator="equal">
      <formula>"X"</formula>
    </cfRule>
  </conditionalFormatting>
  <conditionalFormatting sqref="J131">
    <cfRule type="cellIs" dxfId="651" priority="26" operator="equal">
      <formula>"X"</formula>
    </cfRule>
  </conditionalFormatting>
  <conditionalFormatting sqref="J120">
    <cfRule type="cellIs" dxfId="650" priority="31" operator="equal">
      <formula>"X"</formula>
    </cfRule>
  </conditionalFormatting>
  <conditionalFormatting sqref="J121">
    <cfRule type="cellIs" dxfId="649" priority="30" operator="equal">
      <formula>"X"</formula>
    </cfRule>
  </conditionalFormatting>
  <conditionalFormatting sqref="J122">
    <cfRule type="cellIs" dxfId="648" priority="29" operator="equal">
      <formula>"X"</formula>
    </cfRule>
  </conditionalFormatting>
  <conditionalFormatting sqref="J123">
    <cfRule type="cellIs" dxfId="647" priority="28" operator="equal">
      <formula>"X"</formula>
    </cfRule>
  </conditionalFormatting>
  <conditionalFormatting sqref="J124">
    <cfRule type="cellIs" dxfId="646" priority="27" operator="equal">
      <formula>"X"</formula>
    </cfRule>
  </conditionalFormatting>
  <conditionalFormatting sqref="J134">
    <cfRule type="cellIs" dxfId="645" priority="23" operator="equal">
      <formula>"X"</formula>
    </cfRule>
  </conditionalFormatting>
  <conditionalFormatting sqref="J136">
    <cfRule type="cellIs" dxfId="644" priority="22" operator="equal">
      <formula>"X"</formula>
    </cfRule>
  </conditionalFormatting>
  <conditionalFormatting sqref="J138">
    <cfRule type="cellIs" dxfId="643" priority="21" operator="equal">
      <formula>"X"</formula>
    </cfRule>
  </conditionalFormatting>
  <conditionalFormatting sqref="J139">
    <cfRule type="cellIs" dxfId="642" priority="20" operator="equal">
      <formula>"X"</formula>
    </cfRule>
  </conditionalFormatting>
  <conditionalFormatting sqref="J125">
    <cfRule type="cellIs" dxfId="641" priority="19" operator="equal">
      <formula>"X"</formula>
    </cfRule>
  </conditionalFormatting>
  <conditionalFormatting sqref="J140">
    <cfRule type="cellIs" dxfId="640" priority="18" operator="equal">
      <formula>"X"</formula>
    </cfRule>
  </conditionalFormatting>
  <conditionalFormatting sqref="J146">
    <cfRule type="cellIs" dxfId="639" priority="17" operator="equal">
      <formula>"X"</formula>
    </cfRule>
  </conditionalFormatting>
  <conditionalFormatting sqref="J147">
    <cfRule type="cellIs" dxfId="638" priority="16" operator="equal">
      <formula>"X"</formula>
    </cfRule>
  </conditionalFormatting>
  <conditionalFormatting sqref="L150">
    <cfRule type="expression" dxfId="637" priority="13">
      <formula>AND($F150="X",J$4&lt;&gt;0)</formula>
    </cfRule>
    <cfRule type="expression" dxfId="636" priority="14">
      <formula>AND(K150&lt;&gt;0,J$4&lt;&gt;0)</formula>
    </cfRule>
    <cfRule type="expression" dxfId="635" priority="15">
      <formula>OR(K150=0,J$4=0)</formula>
    </cfRule>
  </conditionalFormatting>
  <conditionalFormatting sqref="J150">
    <cfRule type="cellIs" dxfId="634" priority="12" operator="equal">
      <formula>"X"</formula>
    </cfRule>
  </conditionalFormatting>
  <pageMargins left="0.31496062992125984" right="0.19685039370078741" top="0.59055118110236227" bottom="0.39370078740157483" header="0.31496062992125984" footer="0.31496062992125984"/>
  <pageSetup paperSize="9" scale="49" fitToHeight="0" orientation="portrait" horizontalDpi="1200" verticalDpi="1200" r:id="rId1"/>
  <headerFooter alignWithMargins="0">
    <oddFooter>&amp;L&amp;"-,Normale"Foglio di calcolo redatto dalla Commissione GdL OICE Ecosismabonus</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promptTitle="Edilizia" xr:uid="{00000000-0002-0000-0500-000000000000}">
          <x14:formula1>
            <xm:f>'Tabella-Z1'!$K$5:$K$26</xm:f>
          </x14:formula1>
          <xm:sqref>G6:L6</xm:sqref>
        </x14:dataValidation>
        <x14:dataValidation type="list" allowBlank="1" showInputMessage="1" showErrorMessage="1" promptTitle="Strutture" xr:uid="{00000000-0002-0000-0500-000001000000}">
          <x14:formula1>
            <xm:f>'Tabella-Z1'!$K$27:$K$32</xm:f>
          </x14:formula1>
          <xm:sqref>M6:R6</xm:sqref>
        </x14:dataValidation>
        <x14:dataValidation type="list" allowBlank="1" showInputMessage="1" showErrorMessage="1" promptTitle="Impianti" xr:uid="{00000000-0002-0000-0500-000002000000}">
          <x14:formula1>
            <xm:f>'Tabella-Z1'!$K$33:$K$45</xm:f>
          </x14:formula1>
          <xm:sqref>S6:AA6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B232"/>
  <sheetViews>
    <sheetView showGridLines="0" zoomScale="85" zoomScaleNormal="85" zoomScaleSheetLayoutView="85" zoomScalePageLayoutView="70" workbookViewId="0">
      <selection activeCell="J6" sqref="J6:L6"/>
    </sheetView>
  </sheetViews>
  <sheetFormatPr defaultColWidth="9.109375" defaultRowHeight="13.8" outlineLevelRow="1" x14ac:dyDescent="0.3"/>
  <cols>
    <col min="1" max="1" width="3.33203125" style="165" customWidth="1"/>
    <col min="2" max="2" width="7.6640625" style="165" customWidth="1"/>
    <col min="3" max="3" width="31.109375" style="165" customWidth="1"/>
    <col min="4" max="4" width="20.5546875" style="165" customWidth="1"/>
    <col min="5" max="5" width="12.6640625" style="165" customWidth="1"/>
    <col min="6" max="6" width="6.33203125" style="129" customWidth="1"/>
    <col min="7" max="7" width="6.33203125" style="165" hidden="1" customWidth="1"/>
    <col min="8" max="9" width="8.6640625" style="165" customWidth="1"/>
    <col min="10" max="10" width="6.33203125" style="165" hidden="1" customWidth="1"/>
    <col min="11" max="12" width="8.88671875" style="165" customWidth="1"/>
    <col min="13" max="13" width="6.33203125" style="165" hidden="1" customWidth="1"/>
    <col min="14" max="15" width="8.88671875" style="165" customWidth="1"/>
    <col min="16" max="16" width="6.33203125" style="165" hidden="1" customWidth="1"/>
    <col min="17" max="18" width="8.88671875" style="165" customWidth="1"/>
    <col min="19" max="19" width="6.33203125" style="165" hidden="1" customWidth="1"/>
    <col min="20" max="21" width="8.88671875" style="165" customWidth="1"/>
    <col min="22" max="22" width="6.33203125" style="165" hidden="1" customWidth="1"/>
    <col min="23" max="24" width="8.88671875" style="165" customWidth="1"/>
    <col min="25" max="25" width="6.33203125" style="165" hidden="1" customWidth="1"/>
    <col min="26" max="27" width="8.88671875" style="165" customWidth="1"/>
    <col min="28" max="16384" width="9.109375" style="165"/>
  </cols>
  <sheetData>
    <row r="2" spans="1:28" ht="18" x14ac:dyDescent="0.3">
      <c r="B2" s="441" t="s">
        <v>733</v>
      </c>
      <c r="C2" s="442"/>
      <c r="D2" s="442"/>
      <c r="E2" s="442"/>
      <c r="F2" s="442"/>
      <c r="G2" s="442"/>
      <c r="H2" s="442"/>
      <c r="I2" s="442"/>
      <c r="J2" s="442"/>
      <c r="K2" s="442"/>
      <c r="L2" s="442"/>
      <c r="M2" s="442"/>
      <c r="N2" s="442"/>
      <c r="O2" s="442"/>
      <c r="P2" s="442"/>
      <c r="Q2" s="442"/>
      <c r="R2" s="442"/>
      <c r="S2" s="442"/>
      <c r="T2" s="442"/>
      <c r="U2" s="442"/>
      <c r="V2" s="442"/>
      <c r="W2" s="442"/>
      <c r="X2" s="442"/>
      <c r="Y2" s="442"/>
      <c r="Z2" s="442"/>
      <c r="AA2" s="443"/>
    </row>
    <row r="3" spans="1:28" ht="29.25" customHeight="1" x14ac:dyDescent="0.3">
      <c r="A3" s="166"/>
      <c r="B3" s="446" t="s">
        <v>676</v>
      </c>
      <c r="C3" s="447"/>
      <c r="D3" s="447"/>
      <c r="E3" s="447"/>
      <c r="F3" s="448"/>
      <c r="G3" s="444" t="s">
        <v>763</v>
      </c>
      <c r="H3" s="444"/>
      <c r="I3" s="445"/>
      <c r="J3" s="444" t="s">
        <v>763</v>
      </c>
      <c r="K3" s="444"/>
      <c r="L3" s="445"/>
      <c r="M3" s="444" t="s">
        <v>765</v>
      </c>
      <c r="N3" s="445"/>
      <c r="O3" s="445"/>
      <c r="P3" s="444" t="s">
        <v>765</v>
      </c>
      <c r="Q3" s="445"/>
      <c r="R3" s="445"/>
      <c r="S3" s="444" t="s">
        <v>769</v>
      </c>
      <c r="T3" s="445"/>
      <c r="U3" s="445"/>
      <c r="V3" s="444" t="s">
        <v>767</v>
      </c>
      <c r="W3" s="444"/>
      <c r="X3" s="444"/>
      <c r="Y3" s="444" t="s">
        <v>768</v>
      </c>
      <c r="Z3" s="445"/>
      <c r="AA3" s="445"/>
    </row>
    <row r="4" spans="1:28" ht="12.75" customHeight="1" x14ac:dyDescent="0.3">
      <c r="B4" s="446" t="s">
        <v>675</v>
      </c>
      <c r="C4" s="447"/>
      <c r="D4" s="447"/>
      <c r="E4" s="447"/>
      <c r="F4" s="448"/>
      <c r="G4" s="451">
        <f>'INPUT DATI'!D37</f>
        <v>432000</v>
      </c>
      <c r="H4" s="451"/>
      <c r="I4" s="452"/>
      <c r="J4" s="451">
        <v>0</v>
      </c>
      <c r="K4" s="451"/>
      <c r="L4" s="452"/>
      <c r="M4" s="451">
        <f>'INPUT DATI'!D38</f>
        <v>600000</v>
      </c>
      <c r="N4" s="451"/>
      <c r="O4" s="452"/>
      <c r="P4" s="451">
        <v>0</v>
      </c>
      <c r="Q4" s="451"/>
      <c r="R4" s="452"/>
      <c r="S4" s="451">
        <f>'INPUT DATI'!D39</f>
        <v>0</v>
      </c>
      <c r="T4" s="451"/>
      <c r="U4" s="452"/>
      <c r="V4" s="451">
        <f>'INPUT DATI'!D40</f>
        <v>192000</v>
      </c>
      <c r="W4" s="451"/>
      <c r="X4" s="452"/>
      <c r="Y4" s="451">
        <f>'INPUT DATI'!D41</f>
        <v>72000</v>
      </c>
      <c r="Z4" s="451"/>
      <c r="AA4" s="452"/>
    </row>
    <row r="5" spans="1:28" ht="15" customHeight="1" x14ac:dyDescent="0.3">
      <c r="B5" s="446" t="s">
        <v>674</v>
      </c>
      <c r="C5" s="447"/>
      <c r="D5" s="447"/>
      <c r="E5" s="447"/>
      <c r="F5" s="448"/>
      <c r="G5" s="449">
        <f t="shared" ref="G5" si="0">IF(G4&lt;&gt;0,IF(G4&lt;25000,0.204110112659225,0.03+10/POWER(G4,0.4)),"0")</f>
        <v>8.5693755163189056E-2</v>
      </c>
      <c r="H5" s="449"/>
      <c r="I5" s="450"/>
      <c r="J5" s="449" t="str">
        <f t="shared" ref="J5" si="1">IF(J4&lt;&gt;0,IF(J4&lt;25000,0.204110112659225,0.03+10/POWER(J4,0.4)),"0")</f>
        <v>0</v>
      </c>
      <c r="K5" s="449"/>
      <c r="L5" s="450"/>
      <c r="M5" s="449">
        <f t="shared" ref="M5" si="2">IF(M4&lt;&gt;0,IF(M4&lt;25000,0.204110112659225,0.03+10/POWER(M4,0.4)),"0")</f>
        <v>7.8835934193058704E-2</v>
      </c>
      <c r="N5" s="449"/>
      <c r="O5" s="450"/>
      <c r="P5" s="449" t="str">
        <f t="shared" ref="P5" si="3">IF(P4&lt;&gt;0,IF(P4&lt;25000,0.204110112659225,0.03+10/POWER(P4,0.4)),"0")</f>
        <v>0</v>
      </c>
      <c r="Q5" s="449"/>
      <c r="R5" s="450"/>
      <c r="S5" s="449" t="str">
        <f t="shared" ref="S5" si="4">IF(S4&lt;&gt;0,IF(S4&lt;25000,0.204110112659225,0.03+10/POWER(S4,0.4)),"0")</f>
        <v>0</v>
      </c>
      <c r="T5" s="449"/>
      <c r="U5" s="450"/>
      <c r="V5" s="449">
        <f t="shared" ref="V5" si="5">IF(V4&lt;&gt;0,IF(V4&lt;25000,0.204110112659225,0.03+10/POWER(V4,0.4)),"0")</f>
        <v>0.1070334783841544</v>
      </c>
      <c r="W5" s="449"/>
      <c r="X5" s="450"/>
      <c r="Y5" s="449">
        <f>IF(Y4&lt;&gt;0,IF(Y4&lt;25000,0.204110112659225,0.03+10/POWER(Y4,0.4)),"0")</f>
        <v>0.14404257148643851</v>
      </c>
      <c r="Z5" s="449"/>
      <c r="AA5" s="450"/>
    </row>
    <row r="6" spans="1:28" ht="87.75" customHeight="1" x14ac:dyDescent="0.3">
      <c r="B6" s="457" t="s">
        <v>630</v>
      </c>
      <c r="C6" s="458"/>
      <c r="D6" s="458"/>
      <c r="E6" s="458"/>
      <c r="F6" s="459"/>
      <c r="G6" s="456" t="s">
        <v>620</v>
      </c>
      <c r="H6" s="456"/>
      <c r="I6" s="456"/>
      <c r="J6" s="456" t="s">
        <v>620</v>
      </c>
      <c r="K6" s="456"/>
      <c r="L6" s="456"/>
      <c r="M6" s="456" t="s">
        <v>609</v>
      </c>
      <c r="N6" s="456"/>
      <c r="O6" s="456"/>
      <c r="P6" s="456" t="s">
        <v>609</v>
      </c>
      <c r="Q6" s="456"/>
      <c r="R6" s="456"/>
      <c r="S6" s="456" t="s">
        <v>758</v>
      </c>
      <c r="T6" s="456"/>
      <c r="U6" s="456"/>
      <c r="V6" s="456" t="s">
        <v>714</v>
      </c>
      <c r="W6" s="456"/>
      <c r="X6" s="456"/>
      <c r="Y6" s="456" t="s">
        <v>610</v>
      </c>
      <c r="Z6" s="456"/>
      <c r="AA6" s="456"/>
      <c r="AB6" s="167"/>
    </row>
    <row r="7" spans="1:28" ht="25.5" customHeight="1" x14ac:dyDescent="0.3">
      <c r="B7" s="446" t="s">
        <v>631</v>
      </c>
      <c r="C7" s="447"/>
      <c r="D7" s="447"/>
      <c r="E7" s="447"/>
      <c r="F7" s="448"/>
      <c r="G7" s="454">
        <f>IF(G6&lt;&gt;"",VLOOKUP(G6,'Tabella-Z1'!K5:L26,2),0)</f>
        <v>0.95</v>
      </c>
      <c r="H7" s="454"/>
      <c r="I7" s="455"/>
      <c r="J7" s="454">
        <f>IF(J6&lt;&gt;"",VLOOKUP(J6,'Tabella-Z1'!K5:L26,2),0)</f>
        <v>0.95</v>
      </c>
      <c r="K7" s="454"/>
      <c r="L7" s="455"/>
      <c r="M7" s="454">
        <f>IF(M6&lt;&gt;"",VLOOKUP(M6,'Tabella-Z1'!K27:L32,2),0)</f>
        <v>0.95</v>
      </c>
      <c r="N7" s="454"/>
      <c r="O7" s="455"/>
      <c r="P7" s="454">
        <f>IF(P6&lt;&gt;"",VLOOKUP(P6,'Tabella-Z1'!K27:L32,2),0)</f>
        <v>0.95</v>
      </c>
      <c r="Q7" s="454"/>
      <c r="R7" s="455"/>
      <c r="S7" s="454">
        <f>IF(S6&lt;&gt;"",VLOOKUP(S6,'Tabella-Z1'!K33:M45,2),0)</f>
        <v>0.75</v>
      </c>
      <c r="T7" s="454"/>
      <c r="U7" s="455"/>
      <c r="V7" s="454">
        <f>IF(V6&lt;&gt;"",VLOOKUP(V6,'Tabella-Z1'!K33:M45,2),0)</f>
        <v>0.85</v>
      </c>
      <c r="W7" s="454"/>
      <c r="X7" s="455"/>
      <c r="Y7" s="454">
        <f>IF(Y6&lt;&gt;"",VLOOKUP(Y6,'Tabella-Z1'!K33:M45,2),0)</f>
        <v>1.1499999999999999</v>
      </c>
      <c r="Z7" s="454"/>
      <c r="AA7" s="455"/>
    </row>
    <row r="8" spans="1:28" ht="20.25" customHeight="1" outlineLevel="1" x14ac:dyDescent="0.3">
      <c r="A8" s="168"/>
      <c r="B8" s="14"/>
      <c r="C8" s="14"/>
      <c r="D8" s="15"/>
      <c r="E8" s="16"/>
      <c r="F8" s="16"/>
      <c r="G8" s="17"/>
      <c r="H8" s="17"/>
      <c r="I8" s="17"/>
      <c r="J8" s="17"/>
      <c r="K8" s="17"/>
      <c r="L8" s="17"/>
      <c r="M8" s="17"/>
      <c r="N8" s="17"/>
      <c r="O8" s="17"/>
      <c r="P8" s="17"/>
      <c r="Q8" s="17"/>
      <c r="R8" s="17"/>
      <c r="S8" s="17"/>
      <c r="T8" s="17"/>
      <c r="U8" s="17"/>
      <c r="V8" s="17"/>
      <c r="W8" s="17"/>
      <c r="X8" s="17"/>
      <c r="Y8" s="17"/>
      <c r="Z8" s="17"/>
      <c r="AA8" s="17"/>
    </row>
    <row r="9" spans="1:28" ht="18" customHeight="1" outlineLevel="1" x14ac:dyDescent="0.3">
      <c r="A9" s="168"/>
      <c r="B9" s="236" t="s">
        <v>700</v>
      </c>
      <c r="C9" s="453" t="s">
        <v>681</v>
      </c>
      <c r="D9" s="453"/>
      <c r="E9" s="453"/>
      <c r="F9" s="453"/>
      <c r="G9" s="453"/>
      <c r="H9" s="453"/>
      <c r="I9" s="453"/>
      <c r="J9" s="453"/>
      <c r="K9" s="453"/>
      <c r="L9" s="453"/>
      <c r="M9" s="453"/>
      <c r="N9" s="453"/>
      <c r="O9" s="453"/>
      <c r="P9" s="453"/>
      <c r="Q9" s="453"/>
      <c r="R9" s="453"/>
      <c r="S9" s="453"/>
      <c r="T9" s="453"/>
      <c r="U9" s="453"/>
      <c r="V9" s="453"/>
      <c r="W9" s="453"/>
      <c r="X9" s="453"/>
      <c r="Y9" s="453"/>
      <c r="Z9" s="453"/>
      <c r="AA9" s="453"/>
    </row>
    <row r="10" spans="1:28" ht="18" customHeight="1" outlineLevel="1" x14ac:dyDescent="0.3">
      <c r="A10" s="168"/>
      <c r="B10" s="95" t="s">
        <v>680</v>
      </c>
      <c r="C10" s="460" t="s">
        <v>679</v>
      </c>
      <c r="D10" s="460"/>
      <c r="E10" s="460"/>
      <c r="F10" s="464"/>
      <c r="G10" s="464"/>
      <c r="H10" s="464"/>
      <c r="I10" s="464"/>
      <c r="J10" s="464"/>
      <c r="K10" s="464"/>
      <c r="L10" s="464"/>
      <c r="M10" s="464"/>
      <c r="N10" s="464"/>
      <c r="O10" s="464"/>
      <c r="P10" s="464"/>
      <c r="Q10" s="464"/>
      <c r="R10" s="464"/>
      <c r="S10" s="464"/>
      <c r="T10" s="464"/>
      <c r="U10" s="464"/>
      <c r="V10" s="464"/>
      <c r="W10" s="464"/>
      <c r="X10" s="464"/>
      <c r="Y10" s="464"/>
      <c r="Z10" s="464"/>
      <c r="AA10" s="464"/>
    </row>
    <row r="11" spans="1:28" ht="18" hidden="1" customHeight="1" outlineLevel="1" x14ac:dyDescent="0.3">
      <c r="B11" s="237" t="s">
        <v>442</v>
      </c>
      <c r="C11" s="462" t="s">
        <v>443</v>
      </c>
      <c r="D11" s="462"/>
      <c r="E11" s="462"/>
      <c r="F11" s="170"/>
      <c r="G11" s="266"/>
      <c r="H11" s="73">
        <f>IF($F11="X",I11,IF(G11="X",I11,0))</f>
        <v>0</v>
      </c>
      <c r="I11" s="74">
        <f>'Tabella-Z2'!H20</f>
        <v>4.4999999999999998E-2</v>
      </c>
      <c r="J11" s="251"/>
      <c r="K11" s="75">
        <f t="shared" ref="K11:K17" si="6">IF($F11="X",L11,IF(J11="X",L11,0))</f>
        <v>0</v>
      </c>
      <c r="L11" s="74">
        <f>'Tabella-Z2'!H20</f>
        <v>4.4999999999999998E-2</v>
      </c>
      <c r="M11" s="251"/>
      <c r="N11" s="76">
        <f t="shared" ref="N11:N17" si="7">IF($F11="X",O11,IF(M11="X",O11,0))</f>
        <v>0</v>
      </c>
      <c r="O11" s="77">
        <f>'Tabella-Z2'!I20</f>
        <v>4.4999999999999998E-2</v>
      </c>
      <c r="P11" s="254"/>
      <c r="Q11" s="75">
        <f t="shared" ref="Q11:Q17" si="8">IF($F11="X",R11,IF(P11="X",R11,0))</f>
        <v>0</v>
      </c>
      <c r="R11" s="74">
        <f>'Tabella-Z2'!I20</f>
        <v>4.4999999999999998E-2</v>
      </c>
      <c r="S11" s="251"/>
      <c r="T11" s="76">
        <f t="shared" ref="T11:T17" si="9">IF($F11="X",U11,IF(S11="X",U11,0))</f>
        <v>0</v>
      </c>
      <c r="U11" s="77">
        <f>'Tabella-Z2'!K20</f>
        <v>4.4999999999999998E-2</v>
      </c>
      <c r="V11" s="254"/>
      <c r="W11" s="75">
        <f t="shared" ref="W11:W17" si="10">IF($F11="X",X11,IF(V11="X",X11,0))</f>
        <v>0</v>
      </c>
      <c r="X11" s="74">
        <f>'Tabella-Z2'!K20</f>
        <v>4.4999999999999998E-2</v>
      </c>
      <c r="Y11" s="251"/>
      <c r="Z11" s="75">
        <f t="shared" ref="Z11:Z17" si="11">IF($F11="X",AA11,IF(Y11="X",AA11,0))</f>
        <v>0</v>
      </c>
      <c r="AA11" s="78">
        <f>'Tabella-Z2'!K20</f>
        <v>4.4999999999999998E-2</v>
      </c>
    </row>
    <row r="12" spans="1:28" ht="18" hidden="1" customHeight="1" outlineLevel="1" x14ac:dyDescent="0.3">
      <c r="B12" s="237" t="s">
        <v>444</v>
      </c>
      <c r="C12" s="462" t="s">
        <v>445</v>
      </c>
      <c r="D12" s="462"/>
      <c r="E12" s="462"/>
      <c r="F12" s="171"/>
      <c r="G12" s="263"/>
      <c r="H12" s="73">
        <f>IF($F12="X",I12,IF(G12="X",I12,0))</f>
        <v>0</v>
      </c>
      <c r="I12" s="74">
        <f>'Tabella-Z2'!H21</f>
        <v>0.09</v>
      </c>
      <c r="J12" s="251"/>
      <c r="K12" s="75">
        <f t="shared" si="6"/>
        <v>0</v>
      </c>
      <c r="L12" s="74">
        <f>'Tabella-Z2'!H21</f>
        <v>0.09</v>
      </c>
      <c r="M12" s="251"/>
      <c r="N12" s="76">
        <f t="shared" si="7"/>
        <v>0</v>
      </c>
      <c r="O12" s="77">
        <f>'Tabella-Z2'!I21</f>
        <v>0.09</v>
      </c>
      <c r="P12" s="254"/>
      <c r="Q12" s="75">
        <f t="shared" si="8"/>
        <v>0</v>
      </c>
      <c r="R12" s="74">
        <f>'Tabella-Z2'!I21</f>
        <v>0.09</v>
      </c>
      <c r="S12" s="251"/>
      <c r="T12" s="76">
        <f t="shared" si="9"/>
        <v>0</v>
      </c>
      <c r="U12" s="77">
        <f>'Tabella-Z2'!K21</f>
        <v>0.09</v>
      </c>
      <c r="V12" s="254"/>
      <c r="W12" s="75">
        <f t="shared" si="10"/>
        <v>0</v>
      </c>
      <c r="X12" s="74">
        <f>'Tabella-Z2'!K21</f>
        <v>0.09</v>
      </c>
      <c r="Y12" s="251"/>
      <c r="Z12" s="75">
        <f t="shared" si="11"/>
        <v>0</v>
      </c>
      <c r="AA12" s="78">
        <f>'Tabella-Z2'!K21</f>
        <v>0.09</v>
      </c>
    </row>
    <row r="13" spans="1:28" ht="18" customHeight="1" outlineLevel="1" x14ac:dyDescent="0.3">
      <c r="B13" s="172" t="s">
        <v>446</v>
      </c>
      <c r="C13" s="465" t="s">
        <v>447</v>
      </c>
      <c r="D13" s="465"/>
      <c r="E13" s="465"/>
      <c r="F13" s="374"/>
      <c r="G13" s="264"/>
      <c r="H13" s="73">
        <f>IF($F13="X",I13,IF(G13="X",I13,0))</f>
        <v>0</v>
      </c>
      <c r="I13" s="74">
        <f>'Tabella-Z2'!H22</f>
        <v>0.02</v>
      </c>
      <c r="J13" s="251"/>
      <c r="K13" s="75">
        <f t="shared" si="6"/>
        <v>0</v>
      </c>
      <c r="L13" s="74">
        <f>'Tabella-Z2'!H22</f>
        <v>0.02</v>
      </c>
      <c r="M13" s="251"/>
      <c r="N13" s="76">
        <f t="shared" si="7"/>
        <v>0</v>
      </c>
      <c r="O13" s="77">
        <f>'Tabella-Z2'!I22</f>
        <v>0.02</v>
      </c>
      <c r="P13" s="254"/>
      <c r="Q13" s="75">
        <f t="shared" si="8"/>
        <v>0</v>
      </c>
      <c r="R13" s="74">
        <f>'Tabella-Z2'!I22</f>
        <v>0.02</v>
      </c>
      <c r="S13" s="251"/>
      <c r="T13" s="76">
        <f t="shared" si="9"/>
        <v>0</v>
      </c>
      <c r="U13" s="77">
        <f>'Tabella-Z2'!K22</f>
        <v>0.02</v>
      </c>
      <c r="V13" s="254"/>
      <c r="W13" s="75">
        <f t="shared" si="10"/>
        <v>0</v>
      </c>
      <c r="X13" s="74">
        <f>'Tabella-Z2'!K22</f>
        <v>0.02</v>
      </c>
      <c r="Y13" s="251"/>
      <c r="Z13" s="75">
        <f t="shared" si="11"/>
        <v>0</v>
      </c>
      <c r="AA13" s="78">
        <f>'Tabella-Z2'!K22</f>
        <v>0.02</v>
      </c>
    </row>
    <row r="14" spans="1:28" ht="14.4" hidden="1" outlineLevel="1" x14ac:dyDescent="0.3">
      <c r="B14" s="95" t="s">
        <v>683</v>
      </c>
      <c r="C14" s="463" t="s">
        <v>682</v>
      </c>
      <c r="D14" s="463"/>
      <c r="E14" s="463"/>
      <c r="F14" s="461"/>
      <c r="G14" s="461"/>
      <c r="H14" s="461"/>
      <c r="I14" s="461"/>
      <c r="J14" s="461"/>
      <c r="K14" s="461"/>
      <c r="L14" s="461"/>
      <c r="M14" s="461"/>
      <c r="N14" s="461"/>
      <c r="O14" s="461"/>
      <c r="P14" s="461"/>
      <c r="Q14" s="461"/>
      <c r="R14" s="461"/>
      <c r="S14" s="461"/>
      <c r="T14" s="461"/>
      <c r="U14" s="461"/>
      <c r="V14" s="461"/>
      <c r="W14" s="461"/>
      <c r="X14" s="461"/>
      <c r="Y14" s="461"/>
      <c r="Z14" s="461"/>
      <c r="AA14" s="461"/>
    </row>
    <row r="15" spans="1:28" ht="18" hidden="1" customHeight="1" outlineLevel="1" x14ac:dyDescent="0.3">
      <c r="B15" s="237" t="s">
        <v>448</v>
      </c>
      <c r="C15" s="462" t="s">
        <v>449</v>
      </c>
      <c r="D15" s="462"/>
      <c r="E15" s="462"/>
      <c r="F15" s="174"/>
      <c r="G15" s="265"/>
      <c r="H15" s="73">
        <f>IF($F15="X",I15,IF(G15="X",I15,0))</f>
        <v>0</v>
      </c>
      <c r="I15" s="74">
        <f>'Tabella-Z2'!H23</f>
        <v>0.04</v>
      </c>
      <c r="J15" s="251"/>
      <c r="K15" s="75">
        <f t="shared" si="6"/>
        <v>0</v>
      </c>
      <c r="L15" s="74">
        <f>'Tabella-Z2'!H23</f>
        <v>0.04</v>
      </c>
      <c r="M15" s="251"/>
      <c r="N15" s="76">
        <f t="shared" si="7"/>
        <v>0</v>
      </c>
      <c r="O15" s="77">
        <f>'Tabella-Z2'!I23</f>
        <v>0.04</v>
      </c>
      <c r="P15" s="254"/>
      <c r="Q15" s="75">
        <f t="shared" si="8"/>
        <v>0</v>
      </c>
      <c r="R15" s="74">
        <f>'Tabella-Z2'!I23</f>
        <v>0.04</v>
      </c>
      <c r="S15" s="251"/>
      <c r="T15" s="76">
        <f t="shared" si="9"/>
        <v>0</v>
      </c>
      <c r="U15" s="77">
        <f>'Tabella-Z2'!K23</f>
        <v>0.04</v>
      </c>
      <c r="V15" s="254"/>
      <c r="W15" s="75">
        <f t="shared" si="10"/>
        <v>0</v>
      </c>
      <c r="X15" s="74">
        <f>'Tabella-Z2'!K23</f>
        <v>0.04</v>
      </c>
      <c r="Y15" s="251"/>
      <c r="Z15" s="75">
        <f t="shared" si="11"/>
        <v>0</v>
      </c>
      <c r="AA15" s="78">
        <f>'Tabella-Z2'!K23</f>
        <v>0.04</v>
      </c>
    </row>
    <row r="16" spans="1:28" ht="24.9" hidden="1" customHeight="1" outlineLevel="1" x14ac:dyDescent="0.3">
      <c r="B16" s="237" t="s">
        <v>450</v>
      </c>
      <c r="C16" s="462" t="s">
        <v>451</v>
      </c>
      <c r="D16" s="462"/>
      <c r="E16" s="462"/>
      <c r="F16" s="171"/>
      <c r="G16" s="263"/>
      <c r="H16" s="73">
        <f>IF($F16="X",I16,IF(G16="X",I16,0))</f>
        <v>0</v>
      </c>
      <c r="I16" s="74">
        <f>'Tabella-Z2'!H24</f>
        <v>0.08</v>
      </c>
      <c r="J16" s="251"/>
      <c r="K16" s="75">
        <f t="shared" si="6"/>
        <v>0</v>
      </c>
      <c r="L16" s="74">
        <f>'Tabella-Z2'!H24</f>
        <v>0.08</v>
      </c>
      <c r="M16" s="251"/>
      <c r="N16" s="76">
        <f t="shared" si="7"/>
        <v>0</v>
      </c>
      <c r="O16" s="77">
        <f>'Tabella-Z2'!I24</f>
        <v>0.08</v>
      </c>
      <c r="P16" s="254"/>
      <c r="Q16" s="75">
        <f t="shared" si="8"/>
        <v>0</v>
      </c>
      <c r="R16" s="74">
        <f>'Tabella-Z2'!I24</f>
        <v>0.08</v>
      </c>
      <c r="S16" s="251"/>
      <c r="T16" s="76">
        <f t="shared" si="9"/>
        <v>0</v>
      </c>
      <c r="U16" s="77">
        <f>'Tabella-Z2'!K24</f>
        <v>0.08</v>
      </c>
      <c r="V16" s="254"/>
      <c r="W16" s="75">
        <f t="shared" si="10"/>
        <v>0</v>
      </c>
      <c r="X16" s="74">
        <f>'Tabella-Z2'!K24</f>
        <v>0.08</v>
      </c>
      <c r="Y16" s="251"/>
      <c r="Z16" s="75">
        <f t="shared" si="11"/>
        <v>0</v>
      </c>
      <c r="AA16" s="78">
        <f>'Tabella-Z2'!K24</f>
        <v>0.08</v>
      </c>
    </row>
    <row r="17" spans="1:27" ht="24.9" hidden="1" customHeight="1" outlineLevel="1" x14ac:dyDescent="0.3">
      <c r="B17" s="237" t="s">
        <v>452</v>
      </c>
      <c r="C17" s="462" t="s">
        <v>453</v>
      </c>
      <c r="D17" s="462"/>
      <c r="E17" s="462"/>
      <c r="F17" s="175"/>
      <c r="G17" s="264"/>
      <c r="H17" s="73">
        <f>IF($F17="X",I17,IF(G17="X",I17,0))</f>
        <v>0</v>
      </c>
      <c r="I17" s="74">
        <f>'Tabella-Z2'!H25</f>
        <v>0.16</v>
      </c>
      <c r="J17" s="251"/>
      <c r="K17" s="75">
        <f t="shared" si="6"/>
        <v>0</v>
      </c>
      <c r="L17" s="74">
        <f>'Tabella-Z2'!H25</f>
        <v>0.16</v>
      </c>
      <c r="M17" s="251"/>
      <c r="N17" s="76">
        <f t="shared" si="7"/>
        <v>0</v>
      </c>
      <c r="O17" s="77">
        <f>'Tabella-Z2'!I25</f>
        <v>0.16</v>
      </c>
      <c r="P17" s="254"/>
      <c r="Q17" s="75">
        <f t="shared" si="8"/>
        <v>0</v>
      </c>
      <c r="R17" s="74">
        <f>'Tabella-Z2'!I25</f>
        <v>0.16</v>
      </c>
      <c r="S17" s="251"/>
      <c r="T17" s="76">
        <f t="shared" si="9"/>
        <v>0</v>
      </c>
      <c r="U17" s="77">
        <f>'Tabella-Z2'!K25</f>
        <v>0.16</v>
      </c>
      <c r="V17" s="254"/>
      <c r="W17" s="75">
        <f t="shared" si="10"/>
        <v>0</v>
      </c>
      <c r="X17" s="74">
        <f>'Tabella-Z2'!K25</f>
        <v>0.16</v>
      </c>
      <c r="Y17" s="251"/>
      <c r="Z17" s="75">
        <f t="shared" si="11"/>
        <v>0</v>
      </c>
      <c r="AA17" s="78">
        <f>'Tabella-Z2'!K25</f>
        <v>0.16</v>
      </c>
    </row>
    <row r="18" spans="1:27" ht="14.4" hidden="1" outlineLevel="1" x14ac:dyDescent="0.3">
      <c r="B18" s="95" t="s">
        <v>685</v>
      </c>
      <c r="C18" s="460" t="s">
        <v>684</v>
      </c>
      <c r="D18" s="460"/>
      <c r="E18" s="460"/>
      <c r="F18" s="461"/>
      <c r="G18" s="461"/>
      <c r="H18" s="461"/>
      <c r="I18" s="461"/>
      <c r="J18" s="461"/>
      <c r="K18" s="461"/>
      <c r="L18" s="461"/>
      <c r="M18" s="461"/>
      <c r="N18" s="461"/>
      <c r="O18" s="461"/>
      <c r="P18" s="461"/>
      <c r="Q18" s="461"/>
      <c r="R18" s="461"/>
      <c r="S18" s="461"/>
      <c r="T18" s="461"/>
      <c r="U18" s="461"/>
      <c r="V18" s="461"/>
      <c r="W18" s="461"/>
      <c r="X18" s="461"/>
      <c r="Y18" s="461"/>
      <c r="Z18" s="461"/>
      <c r="AA18" s="461"/>
    </row>
    <row r="19" spans="1:27" ht="24.9" hidden="1" customHeight="1" outlineLevel="1" x14ac:dyDescent="0.3">
      <c r="B19" s="237" t="s">
        <v>454</v>
      </c>
      <c r="C19" s="462" t="s">
        <v>455</v>
      </c>
      <c r="D19" s="462"/>
      <c r="E19" s="462"/>
      <c r="F19" s="171"/>
      <c r="G19" s="263" t="s">
        <v>1</v>
      </c>
      <c r="H19" s="73"/>
      <c r="I19" s="74"/>
      <c r="J19" s="251" t="s">
        <v>1</v>
      </c>
      <c r="K19" s="75"/>
      <c r="L19" s="74"/>
      <c r="M19" s="251" t="s">
        <v>1</v>
      </c>
      <c r="N19" s="76"/>
      <c r="O19" s="77"/>
      <c r="P19" s="254" t="s">
        <v>1</v>
      </c>
      <c r="Q19" s="75"/>
      <c r="R19" s="74"/>
      <c r="S19" s="251" t="s">
        <v>1</v>
      </c>
      <c r="T19" s="76"/>
      <c r="U19" s="77"/>
      <c r="V19" s="254"/>
      <c r="W19" s="75"/>
      <c r="X19" s="74"/>
      <c r="Y19" s="251"/>
      <c r="Z19" s="75"/>
      <c r="AA19" s="78"/>
    </row>
    <row r="20" spans="1:27" ht="24.9" hidden="1" customHeight="1" outlineLevel="1" x14ac:dyDescent="0.3">
      <c r="B20" s="237" t="s">
        <v>456</v>
      </c>
      <c r="C20" s="462" t="s">
        <v>457</v>
      </c>
      <c r="D20" s="462"/>
      <c r="E20" s="462"/>
      <c r="F20" s="171"/>
      <c r="G20" s="263" t="s">
        <v>1</v>
      </c>
      <c r="H20" s="73"/>
      <c r="I20" s="74"/>
      <c r="J20" s="251" t="s">
        <v>1</v>
      </c>
      <c r="K20" s="75"/>
      <c r="L20" s="74"/>
      <c r="M20" s="251" t="s">
        <v>1</v>
      </c>
      <c r="N20" s="76"/>
      <c r="O20" s="77"/>
      <c r="P20" s="254" t="s">
        <v>1</v>
      </c>
      <c r="Q20" s="75"/>
      <c r="R20" s="74"/>
      <c r="S20" s="251" t="s">
        <v>1</v>
      </c>
      <c r="T20" s="76"/>
      <c r="U20" s="77"/>
      <c r="V20" s="254"/>
      <c r="W20" s="75"/>
      <c r="X20" s="74"/>
      <c r="Y20" s="251"/>
      <c r="Z20" s="75"/>
      <c r="AA20" s="78"/>
    </row>
    <row r="21" spans="1:27" ht="24.9" hidden="1" customHeight="1" outlineLevel="1" x14ac:dyDescent="0.3">
      <c r="B21" s="237" t="s">
        <v>458</v>
      </c>
      <c r="C21" s="462" t="s">
        <v>459</v>
      </c>
      <c r="D21" s="462"/>
      <c r="E21" s="462"/>
      <c r="F21" s="171"/>
      <c r="G21" s="263" t="s">
        <v>1</v>
      </c>
      <c r="H21" s="73"/>
      <c r="I21" s="74"/>
      <c r="J21" s="251" t="s">
        <v>1</v>
      </c>
      <c r="K21" s="75"/>
      <c r="L21" s="74"/>
      <c r="M21" s="251" t="s">
        <v>1</v>
      </c>
      <c r="N21" s="76"/>
      <c r="O21" s="77"/>
      <c r="P21" s="254" t="s">
        <v>1</v>
      </c>
      <c r="Q21" s="75"/>
      <c r="R21" s="74"/>
      <c r="S21" s="251" t="s">
        <v>1</v>
      </c>
      <c r="T21" s="76"/>
      <c r="U21" s="77"/>
      <c r="V21" s="254"/>
      <c r="W21" s="75"/>
      <c r="X21" s="74"/>
      <c r="Y21" s="251"/>
      <c r="Z21" s="75"/>
      <c r="AA21" s="78"/>
    </row>
    <row r="22" spans="1:27" ht="14.4" hidden="1" outlineLevel="1" x14ac:dyDescent="0.3">
      <c r="B22" s="95" t="s">
        <v>687</v>
      </c>
      <c r="C22" s="460" t="s">
        <v>686</v>
      </c>
      <c r="D22" s="460"/>
      <c r="E22" s="460"/>
      <c r="F22" s="461"/>
      <c r="G22" s="461"/>
      <c r="H22" s="461"/>
      <c r="I22" s="461"/>
      <c r="J22" s="461"/>
      <c r="K22" s="461"/>
      <c r="L22" s="461"/>
      <c r="M22" s="461"/>
      <c r="N22" s="461"/>
      <c r="O22" s="461"/>
      <c r="P22" s="461"/>
      <c r="Q22" s="461"/>
      <c r="R22" s="461"/>
      <c r="S22" s="461"/>
      <c r="T22" s="461"/>
      <c r="U22" s="461"/>
      <c r="V22" s="461"/>
      <c r="W22" s="461"/>
      <c r="X22" s="461"/>
      <c r="Y22" s="461"/>
      <c r="Z22" s="461"/>
      <c r="AA22" s="461"/>
    </row>
    <row r="23" spans="1:27" ht="24" hidden="1" customHeight="1" outlineLevel="1" x14ac:dyDescent="0.3">
      <c r="B23" s="237" t="s">
        <v>460</v>
      </c>
      <c r="C23" s="468" t="s">
        <v>461</v>
      </c>
      <c r="D23" s="468"/>
      <c r="E23" s="468"/>
      <c r="F23" s="176"/>
      <c r="G23" s="466" t="s">
        <v>1</v>
      </c>
      <c r="H23" s="467"/>
      <c r="I23" s="467"/>
      <c r="J23" s="466" t="s">
        <v>1</v>
      </c>
      <c r="K23" s="467"/>
      <c r="L23" s="467"/>
      <c r="M23" s="466" t="s">
        <v>1</v>
      </c>
      <c r="N23" s="467"/>
      <c r="O23" s="467"/>
      <c r="P23" s="466" t="s">
        <v>1</v>
      </c>
      <c r="Q23" s="467"/>
      <c r="R23" s="467"/>
      <c r="S23" s="466" t="s">
        <v>1</v>
      </c>
      <c r="T23" s="467"/>
      <c r="U23" s="467"/>
      <c r="V23" s="466"/>
      <c r="W23" s="467"/>
      <c r="X23" s="467"/>
      <c r="Y23" s="466"/>
      <c r="Z23" s="467"/>
      <c r="AA23" s="467"/>
    </row>
    <row r="24" spans="1:27" ht="18" hidden="1" customHeight="1" outlineLevel="1" x14ac:dyDescent="0.3">
      <c r="B24" s="474" t="s">
        <v>694</v>
      </c>
      <c r="C24" s="474"/>
      <c r="D24" s="474"/>
      <c r="E24" s="103" t="s">
        <v>2</v>
      </c>
      <c r="F24" s="102"/>
      <c r="G24" s="102"/>
      <c r="H24" s="102">
        <f>SUM(H11:H23)</f>
        <v>0</v>
      </c>
      <c r="I24" s="102">
        <f>H24</f>
        <v>0</v>
      </c>
      <c r="J24" s="102"/>
      <c r="K24" s="102">
        <f>SUM(K11:K23)</f>
        <v>0</v>
      </c>
      <c r="L24" s="102">
        <f>K24</f>
        <v>0</v>
      </c>
      <c r="M24" s="102"/>
      <c r="N24" s="102">
        <f>SUM(N11:N23)</f>
        <v>0</v>
      </c>
      <c r="O24" s="102">
        <f>N24</f>
        <v>0</v>
      </c>
      <c r="P24" s="102"/>
      <c r="Q24" s="102">
        <f>SUM(Q11:Q23)</f>
        <v>0</v>
      </c>
      <c r="R24" s="102">
        <f>Q24</f>
        <v>0</v>
      </c>
      <c r="S24" s="102"/>
      <c r="T24" s="102">
        <f>SUM(T11:T23)</f>
        <v>0</v>
      </c>
      <c r="U24" s="102">
        <f>T24</f>
        <v>0</v>
      </c>
      <c r="V24" s="102"/>
      <c r="W24" s="102">
        <f>SUM(W11:W23)</f>
        <v>0</v>
      </c>
      <c r="X24" s="102">
        <f>W24</f>
        <v>0</v>
      </c>
      <c r="Y24" s="102"/>
      <c r="Z24" s="102">
        <f>SUM(Z11:Z23)</f>
        <v>0</v>
      </c>
      <c r="AA24" s="102">
        <f>Z24</f>
        <v>0</v>
      </c>
    </row>
    <row r="25" spans="1:27" ht="12.75" hidden="1" customHeight="1" outlineLevel="1" thickBot="1" x14ac:dyDescent="0.35">
      <c r="B25" s="475" t="s">
        <v>7</v>
      </c>
      <c r="C25" s="475"/>
      <c r="D25" s="475"/>
      <c r="E25" s="112" t="s">
        <v>3</v>
      </c>
      <c r="F25" s="112"/>
      <c r="G25" s="469">
        <f>G4*G5*G7*I24</f>
        <v>0</v>
      </c>
      <c r="H25" s="470"/>
      <c r="I25" s="470"/>
      <c r="J25" s="469">
        <f>J4*J5*J7*L24</f>
        <v>0</v>
      </c>
      <c r="K25" s="470"/>
      <c r="L25" s="470"/>
      <c r="M25" s="469">
        <f>M4*M5*M7*O24</f>
        <v>0</v>
      </c>
      <c r="N25" s="470"/>
      <c r="O25" s="470"/>
      <c r="P25" s="469">
        <f>P4*P5*P7*R24</f>
        <v>0</v>
      </c>
      <c r="Q25" s="470"/>
      <c r="R25" s="470"/>
      <c r="S25" s="469">
        <f>S4*S5*S7*U24</f>
        <v>0</v>
      </c>
      <c r="T25" s="470"/>
      <c r="U25" s="470"/>
      <c r="V25" s="469">
        <f>V4*V5*V7*X24</f>
        <v>0</v>
      </c>
      <c r="W25" s="470"/>
      <c r="X25" s="470"/>
      <c r="Y25" s="469">
        <f>Y4*Y5*Y7*AA24</f>
        <v>0</v>
      </c>
      <c r="Z25" s="470"/>
      <c r="AA25" s="470"/>
    </row>
    <row r="26" spans="1:27" ht="24" hidden="1" customHeight="1" outlineLevel="1" thickBot="1" x14ac:dyDescent="0.35">
      <c r="A26" s="177"/>
      <c r="B26" s="471" t="s">
        <v>605</v>
      </c>
      <c r="C26" s="472"/>
      <c r="D26" s="472"/>
      <c r="E26" s="472"/>
      <c r="F26" s="473"/>
      <c r="G26" s="477">
        <f>SUM(G25:AA25)</f>
        <v>0</v>
      </c>
      <c r="H26" s="478"/>
      <c r="I26" s="478"/>
      <c r="J26" s="478"/>
      <c r="K26" s="478"/>
      <c r="L26" s="478"/>
      <c r="M26" s="478"/>
      <c r="N26" s="478"/>
      <c r="O26" s="478"/>
      <c r="P26" s="478"/>
      <c r="Q26" s="478"/>
      <c r="R26" s="478"/>
      <c r="S26" s="478"/>
      <c r="T26" s="478"/>
      <c r="U26" s="478"/>
      <c r="V26" s="478"/>
      <c r="W26" s="478"/>
      <c r="X26" s="478"/>
      <c r="Y26" s="478"/>
      <c r="Z26" s="478"/>
      <c r="AA26" s="479"/>
    </row>
    <row r="27" spans="1:27" ht="13.5" customHeight="1" collapsed="1" x14ac:dyDescent="0.3">
      <c r="A27" s="177"/>
      <c r="B27" s="14"/>
      <c r="C27" s="14"/>
      <c r="D27" s="15"/>
      <c r="E27" s="16"/>
      <c r="F27" s="16"/>
      <c r="G27" s="17"/>
      <c r="H27" s="17"/>
      <c r="I27" s="17"/>
      <c r="J27" s="17"/>
      <c r="K27" s="17"/>
      <c r="L27" s="17"/>
      <c r="M27" s="17"/>
      <c r="N27" s="17"/>
      <c r="O27" s="17"/>
      <c r="P27" s="17"/>
      <c r="Q27" s="17"/>
      <c r="R27" s="17"/>
      <c r="S27" s="17"/>
      <c r="T27" s="17"/>
      <c r="U27" s="17"/>
      <c r="V27" s="17"/>
      <c r="W27" s="17"/>
      <c r="X27" s="17"/>
      <c r="Y27" s="17"/>
      <c r="Z27" s="17"/>
      <c r="AA27" s="17"/>
    </row>
    <row r="28" spans="1:27" ht="18" customHeight="1" outlineLevel="1" x14ac:dyDescent="0.3">
      <c r="A28" s="168"/>
      <c r="B28" s="39" t="s">
        <v>667</v>
      </c>
      <c r="C28" s="480" t="s">
        <v>666</v>
      </c>
      <c r="D28" s="480"/>
      <c r="E28" s="480"/>
      <c r="F28" s="480"/>
      <c r="G28" s="480"/>
      <c r="H28" s="480"/>
      <c r="I28" s="480"/>
      <c r="J28" s="480"/>
      <c r="K28" s="480"/>
      <c r="L28" s="480"/>
      <c r="M28" s="480"/>
      <c r="N28" s="480"/>
      <c r="O28" s="480"/>
      <c r="P28" s="480"/>
      <c r="Q28" s="480"/>
      <c r="R28" s="480"/>
      <c r="S28" s="480"/>
      <c r="T28" s="480"/>
      <c r="U28" s="480"/>
      <c r="V28" s="480"/>
      <c r="W28" s="480"/>
      <c r="X28" s="480"/>
      <c r="Y28" s="480"/>
      <c r="Z28" s="480"/>
      <c r="AA28" s="480"/>
    </row>
    <row r="29" spans="1:27" ht="18" hidden="1" customHeight="1" outlineLevel="1" x14ac:dyDescent="0.3">
      <c r="B29" s="178" t="s">
        <v>5</v>
      </c>
      <c r="C29" s="481" t="s">
        <v>463</v>
      </c>
      <c r="D29" s="481"/>
      <c r="E29" s="481"/>
      <c r="F29" s="96"/>
      <c r="G29" s="247"/>
      <c r="H29" s="73">
        <f t="shared" ref="H29:H39" si="12">IF($F29="X",I29,IF(G29="X",I29,0))</f>
        <v>0</v>
      </c>
      <c r="I29" s="74">
        <f>'Tabella-Z2'!H34</f>
        <v>0.09</v>
      </c>
      <c r="J29" s="251"/>
      <c r="K29" s="75">
        <f t="shared" ref="K29:K39" si="13">IF($F29="X",L29,IF(J29="X",L29,0))</f>
        <v>0</v>
      </c>
      <c r="L29" s="74">
        <f>'Tabella-Z2'!H34</f>
        <v>0.09</v>
      </c>
      <c r="M29" s="251"/>
      <c r="N29" s="76">
        <f t="shared" ref="N29:N57" si="14">IF($F29="X",O29,IF(M29="X",O29,0))</f>
        <v>0</v>
      </c>
      <c r="O29" s="77">
        <f>'Tabella-Z2'!I34</f>
        <v>0.09</v>
      </c>
      <c r="P29" s="254"/>
      <c r="Q29" s="75">
        <f t="shared" ref="Q29:Q38" si="15">IF($F29="X",R29,IF(P29="X",R29,0))</f>
        <v>0</v>
      </c>
      <c r="R29" s="74">
        <f>'Tabella-Z2'!I34</f>
        <v>0.09</v>
      </c>
      <c r="S29" s="251"/>
      <c r="T29" s="76">
        <f t="shared" ref="T29:T57" si="16">IF($F29="X",U29,IF(S29="X",U29,0))</f>
        <v>0</v>
      </c>
      <c r="U29" s="77">
        <f>'Tabella-Z2'!K34</f>
        <v>0.09</v>
      </c>
      <c r="V29" s="254"/>
      <c r="W29" s="75">
        <f t="shared" ref="W29:W57" si="17">IF($F29="X",X29,IF(V29="X",X29,0))</f>
        <v>0</v>
      </c>
      <c r="X29" s="74">
        <f>'Tabella-Z2'!K34</f>
        <v>0.09</v>
      </c>
      <c r="Y29" s="251"/>
      <c r="Z29" s="75">
        <f t="shared" ref="Z29:Z38" si="18">IF($F29="X",AA29,IF(Y29="X",AA29,0))</f>
        <v>0</v>
      </c>
      <c r="AA29" s="78">
        <f>'Tabella-Z2'!K34</f>
        <v>0.09</v>
      </c>
    </row>
    <row r="30" spans="1:27" ht="18" hidden="1" customHeight="1" outlineLevel="1" x14ac:dyDescent="0.3">
      <c r="B30" s="179" t="s">
        <v>464</v>
      </c>
      <c r="C30" s="462" t="s">
        <v>465</v>
      </c>
      <c r="D30" s="462"/>
      <c r="E30" s="462"/>
      <c r="F30" s="40"/>
      <c r="G30" s="248"/>
      <c r="H30" s="73">
        <f t="shared" si="12"/>
        <v>0</v>
      </c>
      <c r="I30" s="74">
        <f>'Tabella-Z2'!H35</f>
        <v>0.01</v>
      </c>
      <c r="J30" s="251"/>
      <c r="K30" s="75">
        <f t="shared" si="13"/>
        <v>0</v>
      </c>
      <c r="L30" s="74">
        <f>'Tabella-Z2'!H35</f>
        <v>0.01</v>
      </c>
      <c r="M30" s="251"/>
      <c r="N30" s="76">
        <f t="shared" si="14"/>
        <v>0</v>
      </c>
      <c r="O30" s="77">
        <f>'Tabella-Z2'!I35</f>
        <v>0.01</v>
      </c>
      <c r="P30" s="254"/>
      <c r="Q30" s="75">
        <f t="shared" si="15"/>
        <v>0</v>
      </c>
      <c r="R30" s="74">
        <f>'Tabella-Z2'!I35</f>
        <v>0.01</v>
      </c>
      <c r="S30" s="251"/>
      <c r="T30" s="76">
        <f t="shared" si="16"/>
        <v>0</v>
      </c>
      <c r="U30" s="77">
        <f>'Tabella-Z2'!K35</f>
        <v>0.01</v>
      </c>
      <c r="V30" s="254"/>
      <c r="W30" s="75">
        <f t="shared" si="17"/>
        <v>0</v>
      </c>
      <c r="X30" s="74">
        <f>'Tabella-Z2'!K35</f>
        <v>0.01</v>
      </c>
      <c r="Y30" s="251"/>
      <c r="Z30" s="75">
        <f t="shared" si="18"/>
        <v>0</v>
      </c>
      <c r="AA30" s="78">
        <f>'Tabella-Z2'!N35</f>
        <v>0.01</v>
      </c>
    </row>
    <row r="31" spans="1:27" ht="18" hidden="1" customHeight="1" outlineLevel="1" x14ac:dyDescent="0.3">
      <c r="B31" s="179" t="s">
        <v>466</v>
      </c>
      <c r="C31" s="462" t="s">
        <v>467</v>
      </c>
      <c r="D31" s="462"/>
      <c r="E31" s="462"/>
      <c r="F31" s="40"/>
      <c r="G31" s="248"/>
      <c r="H31" s="73">
        <f t="shared" si="12"/>
        <v>0</v>
      </c>
      <c r="I31" s="74">
        <f>'Tabella-Z2'!H36</f>
        <v>0.02</v>
      </c>
      <c r="J31" s="251"/>
      <c r="K31" s="75">
        <f t="shared" si="13"/>
        <v>0</v>
      </c>
      <c r="L31" s="74">
        <f>'Tabella-Z2'!H36</f>
        <v>0.02</v>
      </c>
      <c r="M31" s="251"/>
      <c r="N31" s="76">
        <f t="shared" si="14"/>
        <v>0</v>
      </c>
      <c r="O31" s="77">
        <f>'Tabella-Z2'!I36</f>
        <v>0.02</v>
      </c>
      <c r="P31" s="254"/>
      <c r="Q31" s="75">
        <f t="shared" si="15"/>
        <v>0</v>
      </c>
      <c r="R31" s="74">
        <f>'Tabella-Z2'!I36</f>
        <v>0.02</v>
      </c>
      <c r="S31" s="251"/>
      <c r="T31" s="76">
        <f t="shared" si="16"/>
        <v>0</v>
      </c>
      <c r="U31" s="77">
        <f>'Tabella-Z2'!K36</f>
        <v>0.02</v>
      </c>
      <c r="V31" s="254"/>
      <c r="W31" s="75">
        <f t="shared" si="17"/>
        <v>0</v>
      </c>
      <c r="X31" s="74">
        <f>'Tabella-Z2'!K36</f>
        <v>0.02</v>
      </c>
      <c r="Y31" s="251"/>
      <c r="Z31" s="75">
        <f t="shared" si="18"/>
        <v>0</v>
      </c>
      <c r="AA31" s="78">
        <f>'Tabella-Z2'!N36</f>
        <v>0.02</v>
      </c>
    </row>
    <row r="32" spans="1:27" ht="18" hidden="1" customHeight="1" outlineLevel="1" x14ac:dyDescent="0.3">
      <c r="B32" s="179" t="s">
        <v>468</v>
      </c>
      <c r="C32" s="462" t="s">
        <v>264</v>
      </c>
      <c r="D32" s="476"/>
      <c r="E32" s="476"/>
      <c r="F32" s="40"/>
      <c r="G32" s="248"/>
      <c r="H32" s="73">
        <f t="shared" si="12"/>
        <v>0</v>
      </c>
      <c r="I32" s="74">
        <f>'Tabella-Z2'!H37</f>
        <v>0.03</v>
      </c>
      <c r="J32" s="251"/>
      <c r="K32" s="75">
        <f t="shared" si="13"/>
        <v>0</v>
      </c>
      <c r="L32" s="74">
        <f>'Tabella-Z2'!H37</f>
        <v>0.03</v>
      </c>
      <c r="M32" s="251"/>
      <c r="N32" s="76">
        <f t="shared" si="14"/>
        <v>0</v>
      </c>
      <c r="O32" s="77">
        <f>'Tabella-Z2'!I37</f>
        <v>0.03</v>
      </c>
      <c r="P32" s="254"/>
      <c r="Q32" s="75">
        <f t="shared" si="15"/>
        <v>0</v>
      </c>
      <c r="R32" s="74">
        <f>'Tabella-Z2'!I37</f>
        <v>0.03</v>
      </c>
      <c r="S32" s="251"/>
      <c r="T32" s="76">
        <f t="shared" si="16"/>
        <v>0</v>
      </c>
      <c r="U32" s="77">
        <f>'Tabella-Z2'!K37</f>
        <v>0.03</v>
      </c>
      <c r="V32" s="254"/>
      <c r="W32" s="75">
        <f t="shared" si="17"/>
        <v>0</v>
      </c>
      <c r="X32" s="74">
        <f>'Tabella-Z2'!K37</f>
        <v>0.03</v>
      </c>
      <c r="Y32" s="251"/>
      <c r="Z32" s="75">
        <f t="shared" si="18"/>
        <v>0</v>
      </c>
      <c r="AA32" s="78">
        <f>'Tabella-Z2'!N37</f>
        <v>0.03</v>
      </c>
    </row>
    <row r="33" spans="2:27" ht="18" hidden="1" customHeight="1" outlineLevel="1" x14ac:dyDescent="0.3">
      <c r="B33" s="179" t="s">
        <v>469</v>
      </c>
      <c r="C33" s="462" t="s">
        <v>266</v>
      </c>
      <c r="D33" s="476"/>
      <c r="E33" s="476"/>
      <c r="F33" s="40"/>
      <c r="G33" s="248"/>
      <c r="H33" s="73">
        <f t="shared" si="12"/>
        <v>0</v>
      </c>
      <c r="I33" s="74">
        <f>'Tabella-Z2'!H38</f>
        <v>7.0000000000000007E-2</v>
      </c>
      <c r="J33" s="251"/>
      <c r="K33" s="75">
        <f t="shared" si="13"/>
        <v>0</v>
      </c>
      <c r="L33" s="74">
        <f>'Tabella-Z2'!H38</f>
        <v>7.0000000000000007E-2</v>
      </c>
      <c r="M33" s="251"/>
      <c r="N33" s="76">
        <f t="shared" si="14"/>
        <v>0</v>
      </c>
      <c r="O33" s="77">
        <f>'Tabella-Z2'!I38</f>
        <v>7.0000000000000007E-2</v>
      </c>
      <c r="P33" s="254"/>
      <c r="Q33" s="75">
        <f t="shared" si="15"/>
        <v>0</v>
      </c>
      <c r="R33" s="74">
        <f>'Tabella-Z2'!I38</f>
        <v>7.0000000000000007E-2</v>
      </c>
      <c r="S33" s="251"/>
      <c r="T33" s="76">
        <f t="shared" si="16"/>
        <v>0</v>
      </c>
      <c r="U33" s="77">
        <f>'Tabella-Z2'!K38</f>
        <v>7.0000000000000007E-2</v>
      </c>
      <c r="V33" s="254"/>
      <c r="W33" s="75">
        <f t="shared" si="17"/>
        <v>0</v>
      </c>
      <c r="X33" s="74">
        <f>'Tabella-Z2'!K38</f>
        <v>7.0000000000000007E-2</v>
      </c>
      <c r="Y33" s="251"/>
      <c r="Z33" s="75">
        <f t="shared" si="18"/>
        <v>0</v>
      </c>
      <c r="AA33" s="78">
        <f>'Tabella-Z2'!N38</f>
        <v>7.0000000000000007E-2</v>
      </c>
    </row>
    <row r="34" spans="2:27" ht="18" hidden="1" customHeight="1" outlineLevel="1" x14ac:dyDescent="0.3">
      <c r="B34" s="179" t="s">
        <v>470</v>
      </c>
      <c r="C34" s="462" t="s">
        <v>471</v>
      </c>
      <c r="D34" s="462"/>
      <c r="E34" s="462"/>
      <c r="F34" s="40"/>
      <c r="G34" s="248"/>
      <c r="H34" s="73">
        <f t="shared" si="12"/>
        <v>0</v>
      </c>
      <c r="I34" s="74">
        <f>'Tabella-Z2'!H39</f>
        <v>0.03</v>
      </c>
      <c r="J34" s="251"/>
      <c r="K34" s="75">
        <f t="shared" si="13"/>
        <v>0</v>
      </c>
      <c r="L34" s="74">
        <f>'Tabella-Z2'!H39</f>
        <v>0.03</v>
      </c>
      <c r="M34" s="251"/>
      <c r="N34" s="76">
        <f t="shared" si="14"/>
        <v>0</v>
      </c>
      <c r="O34" s="77">
        <f>'Tabella-Z2'!I39</f>
        <v>0.03</v>
      </c>
      <c r="P34" s="254"/>
      <c r="Q34" s="75">
        <f t="shared" si="15"/>
        <v>0</v>
      </c>
      <c r="R34" s="74">
        <f>'Tabella-Z2'!I39</f>
        <v>0.03</v>
      </c>
      <c r="S34" s="251"/>
      <c r="T34" s="76">
        <f t="shared" si="16"/>
        <v>0</v>
      </c>
      <c r="U34" s="77">
        <f>'Tabella-Z2'!K39</f>
        <v>0.03</v>
      </c>
      <c r="V34" s="254"/>
      <c r="W34" s="75">
        <f t="shared" si="17"/>
        <v>0</v>
      </c>
      <c r="X34" s="74">
        <f>'Tabella-Z2'!K39</f>
        <v>0.03</v>
      </c>
      <c r="Y34" s="251"/>
      <c r="Z34" s="75">
        <f t="shared" si="18"/>
        <v>0</v>
      </c>
      <c r="AA34" s="78">
        <f>'Tabella-Z2'!N39</f>
        <v>0.03</v>
      </c>
    </row>
    <row r="35" spans="2:27" ht="18" hidden="1" customHeight="1" outlineLevel="1" x14ac:dyDescent="0.3">
      <c r="B35" s="179" t="s">
        <v>472</v>
      </c>
      <c r="C35" s="462" t="s">
        <v>473</v>
      </c>
      <c r="D35" s="462"/>
      <c r="E35" s="462"/>
      <c r="F35" s="40"/>
      <c r="G35" s="248"/>
      <c r="H35" s="73">
        <f t="shared" si="12"/>
        <v>0</v>
      </c>
      <c r="I35" s="74">
        <f>'Tabella-Z2'!H40</f>
        <v>1.4999999999999999E-2</v>
      </c>
      <c r="J35" s="251"/>
      <c r="K35" s="75">
        <f t="shared" si="13"/>
        <v>0</v>
      </c>
      <c r="L35" s="74">
        <f>'Tabella-Z2'!H40</f>
        <v>1.4999999999999999E-2</v>
      </c>
      <c r="M35" s="251"/>
      <c r="N35" s="76">
        <f t="shared" si="14"/>
        <v>0</v>
      </c>
      <c r="O35" s="77">
        <f>'Tabella-Z2'!I40</f>
        <v>1.4999999999999999E-2</v>
      </c>
      <c r="P35" s="254"/>
      <c r="Q35" s="75">
        <f t="shared" si="15"/>
        <v>0</v>
      </c>
      <c r="R35" s="74">
        <f>'Tabella-Z2'!I40</f>
        <v>1.4999999999999999E-2</v>
      </c>
      <c r="S35" s="251"/>
      <c r="T35" s="76">
        <f t="shared" si="16"/>
        <v>0</v>
      </c>
      <c r="U35" s="77">
        <f>'Tabella-Z2'!K40</f>
        <v>1.4999999999999999E-2</v>
      </c>
      <c r="V35" s="254"/>
      <c r="W35" s="75">
        <f t="shared" si="17"/>
        <v>0</v>
      </c>
      <c r="X35" s="74">
        <f>'Tabella-Z2'!K40</f>
        <v>1.4999999999999999E-2</v>
      </c>
      <c r="Y35" s="251"/>
      <c r="Z35" s="75">
        <f t="shared" si="18"/>
        <v>0</v>
      </c>
      <c r="AA35" s="78">
        <f>'Tabella-Z2'!N40</f>
        <v>1.4999999999999999E-2</v>
      </c>
    </row>
    <row r="36" spans="2:27" ht="18" hidden="1" customHeight="1" outlineLevel="1" x14ac:dyDescent="0.3">
      <c r="B36" s="179" t="s">
        <v>474</v>
      </c>
      <c r="C36" s="462" t="s">
        <v>475</v>
      </c>
      <c r="D36" s="462"/>
      <c r="E36" s="462"/>
      <c r="F36" s="40"/>
      <c r="G36" s="248"/>
      <c r="H36" s="73">
        <f t="shared" si="12"/>
        <v>0</v>
      </c>
      <c r="I36" s="74">
        <f>'Tabella-Z2'!H41</f>
        <v>1.4999999999999999E-2</v>
      </c>
      <c r="J36" s="251"/>
      <c r="K36" s="75">
        <f t="shared" si="13"/>
        <v>0</v>
      </c>
      <c r="L36" s="74">
        <f>'Tabella-Z2'!H41</f>
        <v>1.4999999999999999E-2</v>
      </c>
      <c r="M36" s="251"/>
      <c r="N36" s="76">
        <f t="shared" si="14"/>
        <v>0</v>
      </c>
      <c r="O36" s="77">
        <f>'Tabella-Z2'!I41</f>
        <v>1.4999999999999999E-2</v>
      </c>
      <c r="P36" s="254"/>
      <c r="Q36" s="75">
        <f t="shared" si="15"/>
        <v>0</v>
      </c>
      <c r="R36" s="74">
        <f>'Tabella-Z2'!I41</f>
        <v>1.4999999999999999E-2</v>
      </c>
      <c r="S36" s="251"/>
      <c r="T36" s="76">
        <f t="shared" si="16"/>
        <v>0</v>
      </c>
      <c r="U36" s="77">
        <f>'Tabella-Z2'!K41</f>
        <v>1.4999999999999999E-2</v>
      </c>
      <c r="V36" s="254"/>
      <c r="W36" s="75">
        <f t="shared" si="17"/>
        <v>0</v>
      </c>
      <c r="X36" s="74">
        <f>'Tabella-Z2'!K41</f>
        <v>1.4999999999999999E-2</v>
      </c>
      <c r="Y36" s="251"/>
      <c r="Z36" s="75">
        <f t="shared" si="18"/>
        <v>0</v>
      </c>
      <c r="AA36" s="78">
        <f>'Tabella-Z2'!N41</f>
        <v>1.4999999999999999E-2</v>
      </c>
    </row>
    <row r="37" spans="2:27" ht="18" hidden="1" customHeight="1" outlineLevel="1" x14ac:dyDescent="0.3">
      <c r="B37" s="179" t="s">
        <v>476</v>
      </c>
      <c r="C37" s="462" t="s">
        <v>477</v>
      </c>
      <c r="D37" s="462"/>
      <c r="E37" s="462"/>
      <c r="F37" s="40"/>
      <c r="G37" s="248"/>
      <c r="H37" s="73">
        <f t="shared" si="12"/>
        <v>0</v>
      </c>
      <c r="I37" s="74">
        <f>'Tabella-Z2'!H42</f>
        <v>1.4999999999999999E-2</v>
      </c>
      <c r="J37" s="251"/>
      <c r="K37" s="75">
        <f t="shared" si="13"/>
        <v>0</v>
      </c>
      <c r="L37" s="74">
        <f>'Tabella-Z2'!H42</f>
        <v>1.4999999999999999E-2</v>
      </c>
      <c r="M37" s="251"/>
      <c r="N37" s="76">
        <f t="shared" si="14"/>
        <v>0</v>
      </c>
      <c r="O37" s="77">
        <f>'Tabella-Z2'!I42</f>
        <v>1.4999999999999999E-2</v>
      </c>
      <c r="P37" s="254"/>
      <c r="Q37" s="75">
        <f t="shared" si="15"/>
        <v>0</v>
      </c>
      <c r="R37" s="74">
        <f>'Tabella-Z2'!I42</f>
        <v>1.4999999999999999E-2</v>
      </c>
      <c r="S37" s="251"/>
      <c r="T37" s="76">
        <f t="shared" si="16"/>
        <v>0</v>
      </c>
      <c r="U37" s="77">
        <f>'Tabella-Z2'!K42</f>
        <v>1.4999999999999999E-2</v>
      </c>
      <c r="V37" s="254"/>
      <c r="W37" s="75">
        <f t="shared" si="17"/>
        <v>0</v>
      </c>
      <c r="X37" s="74">
        <f>'Tabella-Z2'!K42</f>
        <v>1.4999999999999999E-2</v>
      </c>
      <c r="Y37" s="251"/>
      <c r="Z37" s="75">
        <f t="shared" si="18"/>
        <v>0</v>
      </c>
      <c r="AA37" s="78">
        <f>'Tabella-Z2'!N42</f>
        <v>1.4999999999999999E-2</v>
      </c>
    </row>
    <row r="38" spans="2:27" ht="18" hidden="1" customHeight="1" outlineLevel="1" x14ac:dyDescent="0.3">
      <c r="B38" s="179" t="s">
        <v>478</v>
      </c>
      <c r="C38" s="462" t="s">
        <v>479</v>
      </c>
      <c r="D38" s="462"/>
      <c r="E38" s="462"/>
      <c r="F38" s="69"/>
      <c r="G38" s="249"/>
      <c r="H38" s="73">
        <f t="shared" si="12"/>
        <v>0</v>
      </c>
      <c r="I38" s="74">
        <f>'Tabella-Z2'!H43</f>
        <v>1.4999999999999999E-2</v>
      </c>
      <c r="J38" s="251"/>
      <c r="K38" s="75">
        <f t="shared" si="13"/>
        <v>0</v>
      </c>
      <c r="L38" s="74">
        <f>'Tabella-Z2'!H43</f>
        <v>1.4999999999999999E-2</v>
      </c>
      <c r="M38" s="251"/>
      <c r="N38" s="76">
        <f t="shared" si="14"/>
        <v>0</v>
      </c>
      <c r="O38" s="77">
        <f>'Tabella-Z2'!I43</f>
        <v>1.4999999999999999E-2</v>
      </c>
      <c r="P38" s="254"/>
      <c r="Q38" s="75">
        <f t="shared" si="15"/>
        <v>0</v>
      </c>
      <c r="R38" s="74">
        <f>'Tabella-Z2'!I43</f>
        <v>1.4999999999999999E-2</v>
      </c>
      <c r="S38" s="251"/>
      <c r="T38" s="76">
        <f t="shared" si="16"/>
        <v>0</v>
      </c>
      <c r="U38" s="77">
        <f>'Tabella-Z2'!K43</f>
        <v>1.4999999999999999E-2</v>
      </c>
      <c r="V38" s="254"/>
      <c r="W38" s="75">
        <f t="shared" si="17"/>
        <v>0</v>
      </c>
      <c r="X38" s="74">
        <f>'Tabella-Z2'!K43</f>
        <v>1.4999999999999999E-2</v>
      </c>
      <c r="Y38" s="251"/>
      <c r="Z38" s="75">
        <f t="shared" si="18"/>
        <v>0</v>
      </c>
      <c r="AA38" s="78">
        <f>'Tabella-Z2'!N43</f>
        <v>1.4999999999999999E-2</v>
      </c>
    </row>
    <row r="39" spans="2:27" ht="18" hidden="1" customHeight="1" outlineLevel="1" x14ac:dyDescent="0.3">
      <c r="B39" s="488" t="s">
        <v>480</v>
      </c>
      <c r="C39" s="468" t="s">
        <v>677</v>
      </c>
      <c r="D39" s="180" t="s">
        <v>439</v>
      </c>
      <c r="E39" s="181">
        <v>250000</v>
      </c>
      <c r="F39" s="491"/>
      <c r="G39" s="494"/>
      <c r="H39" s="47">
        <f t="shared" si="12"/>
        <v>0</v>
      </c>
      <c r="I39" s="56">
        <f>'Tabella-Z2'!H44</f>
        <v>3.9E-2</v>
      </c>
      <c r="J39" s="482"/>
      <c r="K39" s="52">
        <f t="shared" si="13"/>
        <v>0</v>
      </c>
      <c r="L39" s="56">
        <f>'Tabella-Z2'!H44</f>
        <v>3.9E-2</v>
      </c>
      <c r="M39" s="482"/>
      <c r="N39" s="41">
        <f>IF($F39="X",O39,IF(M39="X",O39,0))</f>
        <v>0</v>
      </c>
      <c r="O39" s="42">
        <f>IF(M6="",0,IF(VLOOKUP($M$6,'Tabella-Z1'!$K$27:$M$32,3)=13,'Tabella-Z2'!I44,'Tabella-Z2'!J44))</f>
        <v>3.9E-2</v>
      </c>
      <c r="P39" s="485"/>
      <c r="Q39" s="52">
        <f>IF($F39="X",R39,IF(P39="X",R39,0))</f>
        <v>0</v>
      </c>
      <c r="R39" s="56">
        <f>IF(P6="",0,IF(VLOOKUP($M$6,'Tabella-Z1'!$K$27:$M$32,3)=13,'Tabella-Z2'!I44,'Tabella-Z2'!J44))</f>
        <v>3.9E-2</v>
      </c>
      <c r="S39" s="482"/>
      <c r="T39" s="41">
        <f>IF($F39="X",U39,IF(S39="X",U39,0))</f>
        <v>0</v>
      </c>
      <c r="U39" s="42">
        <f>'Tabella-Z2'!K44</f>
        <v>3.9E-2</v>
      </c>
      <c r="V39" s="485"/>
      <c r="W39" s="52">
        <f>IF($F39="X",X39,IF(V39="X",X39,0))</f>
        <v>0</v>
      </c>
      <c r="X39" s="56">
        <f>'Tabella-Z2'!K44</f>
        <v>3.9E-2</v>
      </c>
      <c r="Y39" s="482"/>
      <c r="Z39" s="52">
        <f>IF($F39="X",AA39,IF(Y39="X",AA39,0))</f>
        <v>0</v>
      </c>
      <c r="AA39" s="43">
        <f>'Tabella-Z2'!N44</f>
        <v>5.2999999999999999E-2</v>
      </c>
    </row>
    <row r="40" spans="2:27" ht="18" hidden="1" customHeight="1" outlineLevel="1" x14ac:dyDescent="0.3">
      <c r="B40" s="489"/>
      <c r="C40" s="490"/>
      <c r="D40" s="183" t="s">
        <v>440</v>
      </c>
      <c r="E40" s="184">
        <v>500000</v>
      </c>
      <c r="F40" s="492"/>
      <c r="G40" s="495"/>
      <c r="H40" s="58">
        <f>IF(AND($F$39="X",$G$4&gt;E39),I40,IF(AND($G$39="X",$G$4&gt;E39),I40,0))</f>
        <v>0</v>
      </c>
      <c r="I40" s="59">
        <f>'Tabella-Z2'!H45</f>
        <v>0.01</v>
      </c>
      <c r="J40" s="483"/>
      <c r="K40" s="60">
        <f>IF(AND($F$39="X",$J$4&gt;E39),L40,IF(AND($G$39="X",$J$4&gt;E39),L40,0))</f>
        <v>0</v>
      </c>
      <c r="L40" s="59">
        <f>'Tabella-Z2'!H45</f>
        <v>0.01</v>
      </c>
      <c r="M40" s="483"/>
      <c r="N40" s="61">
        <f>IF(AND($F$39="X",$M$4&gt;E39),O40,IF(AND($M$39="X",$M$4&gt;E39),O40,0))</f>
        <v>0</v>
      </c>
      <c r="O40" s="62">
        <f>IF(M6="",0,IF(VLOOKUP($M$6,'Tabella-Z1'!$K$27:$M$32,3)=13,'Tabella-Z2'!I45,'Tabella-Z2'!J45))</f>
        <v>0.01</v>
      </c>
      <c r="P40" s="486"/>
      <c r="Q40" s="60">
        <f>IF(AND($F$39="X",$P$4&gt;E39),R40,IF(AND($P$39="X",$P$4&gt;E39),R40,0))</f>
        <v>0</v>
      </c>
      <c r="R40" s="59">
        <f>IF(P6="",0,IF(VLOOKUP($P$6,'Tabella-Z1'!$K$27:$M$32,3)=13,'Tabella-Z2'!I45,'Tabella-Z2'!J45))</f>
        <v>0.01</v>
      </c>
      <c r="S40" s="483"/>
      <c r="T40" s="61">
        <f>IF(AND($F$39="X",$S$4&gt;E39),U40,IF(AND($S$39="X",$S$4&gt;E39),U40,0))</f>
        <v>0</v>
      </c>
      <c r="U40" s="62">
        <f>'Tabella-Z2'!K45</f>
        <v>0.01</v>
      </c>
      <c r="V40" s="486"/>
      <c r="W40" s="60">
        <f>IF(AND($F$39="X",$V$4&gt;E39),X40,IF(AND($V$39="X",$V$4&gt;E39),X40,0))</f>
        <v>0</v>
      </c>
      <c r="X40" s="59">
        <f>'Tabella-Z2'!K45</f>
        <v>0.01</v>
      </c>
      <c r="Y40" s="483"/>
      <c r="Z40" s="60">
        <f>IF(AND($F$39="X",$Y$4&gt;E39),AA40,IF(AND($V$39="X",$Y$4&gt;E39),AA40,0))</f>
        <v>0</v>
      </c>
      <c r="AA40" s="63">
        <f>'Tabella-Z2'!N45</f>
        <v>4.8000000000000001E-2</v>
      </c>
    </row>
    <row r="41" spans="2:27" ht="18" hidden="1" customHeight="1" outlineLevel="1" x14ac:dyDescent="0.3">
      <c r="B41" s="489"/>
      <c r="C41" s="490"/>
      <c r="D41" s="183" t="s">
        <v>440</v>
      </c>
      <c r="E41" s="184">
        <v>1000000</v>
      </c>
      <c r="F41" s="492"/>
      <c r="G41" s="495"/>
      <c r="H41" s="58">
        <f>IF(AND($F$39="X",$G$4&gt;E40),I41,IF(AND($G$39="X",$G$4&gt;E40),I41,0))</f>
        <v>0</v>
      </c>
      <c r="I41" s="59">
        <f>'Tabella-Z2'!H46</f>
        <v>1.2999999999999999E-2</v>
      </c>
      <c r="J41" s="483"/>
      <c r="K41" s="60">
        <f>IF(AND($F$39="X",$J$4&gt;E40),L41,IF(AND($G$39="X",$J$4&gt;E40),L41,0))</f>
        <v>0</v>
      </c>
      <c r="L41" s="59">
        <f>'Tabella-Z2'!H46</f>
        <v>1.2999999999999999E-2</v>
      </c>
      <c r="M41" s="483"/>
      <c r="N41" s="61">
        <f>IF(AND($F$39="X",$M$4&gt;E40),O41,IF(AND($M$39="X",$M$4&gt;E40),O41,0))</f>
        <v>0</v>
      </c>
      <c r="O41" s="62">
        <f>IF(M6="",0,IF(VLOOKUP($M$6,'Tabella-Z1'!$K$27:$M$32,3)=13,'Tabella-Z2'!I46,'Tabella-Z2'!J46))</f>
        <v>1.2999999999999999E-2</v>
      </c>
      <c r="P41" s="486"/>
      <c r="Q41" s="60">
        <f>IF(AND($F$39="X",$P$4&gt;E40),R41,IF(AND($M$39="X",$P$4&gt;E40),R41,0))</f>
        <v>0</v>
      </c>
      <c r="R41" s="59">
        <f>IF(P6="",0,IF(VLOOKUP($P$6,'Tabella-Z1'!$K$27:$M$32,3)=13,'Tabella-Z2'!I46,'Tabella-Z2'!J46))</f>
        <v>1.2999999999999999E-2</v>
      </c>
      <c r="S41" s="483"/>
      <c r="T41" s="61">
        <f>IF(AND($F$39="X",$S$4&gt;E40),U41,IF(AND($S$39="X",$S$4&gt;E40),U41,0))</f>
        <v>0</v>
      </c>
      <c r="U41" s="62">
        <f>'Tabella-Z2'!K46</f>
        <v>1.2999999999999999E-2</v>
      </c>
      <c r="V41" s="486"/>
      <c r="W41" s="60">
        <f>IF(AND($F$39="X",$V$4&gt;E40),X41,IF(AND($V$39="X",$V$4&gt;E40),X41,0))</f>
        <v>0</v>
      </c>
      <c r="X41" s="59">
        <f>'Tabella-Z2'!K46</f>
        <v>1.2999999999999999E-2</v>
      </c>
      <c r="Y41" s="483"/>
      <c r="Z41" s="60">
        <f>IF(AND($F$39="X",$Y$4&gt;E40),AA41,IF(AND($V$39="X",$Y$4&gt;E40),AA41,0))</f>
        <v>0</v>
      </c>
      <c r="AA41" s="63">
        <f>'Tabella-Z2'!N46</f>
        <v>4.3999999999999997E-2</v>
      </c>
    </row>
    <row r="42" spans="2:27" ht="18" hidden="1" customHeight="1" outlineLevel="1" x14ac:dyDescent="0.3">
      <c r="B42" s="489"/>
      <c r="C42" s="490"/>
      <c r="D42" s="183" t="s">
        <v>440</v>
      </c>
      <c r="E42" s="184">
        <v>2500000</v>
      </c>
      <c r="F42" s="492"/>
      <c r="G42" s="495"/>
      <c r="H42" s="58">
        <f>IF(AND($F$39="X",$G$4&gt;E41),I42,IF(AND($G$39="X",$G$4&gt;E41),I42,0))</f>
        <v>0</v>
      </c>
      <c r="I42" s="59">
        <f>'Tabella-Z2'!H47</f>
        <v>1.7999999999999999E-2</v>
      </c>
      <c r="J42" s="483"/>
      <c r="K42" s="60">
        <f>IF(AND($F$39="X",$J$4&gt;E41),L42,IF(AND($G$39="X",$J$4&gt;E41),L42,0))</f>
        <v>0</v>
      </c>
      <c r="L42" s="59">
        <f>'Tabella-Z2'!H47</f>
        <v>1.7999999999999999E-2</v>
      </c>
      <c r="M42" s="483"/>
      <c r="N42" s="61">
        <f>IF(AND($F$39="X",$M$4&gt;E41),O42,IF(AND($M$39="X",$M$4&gt;E41),O42,0))</f>
        <v>0</v>
      </c>
      <c r="O42" s="62">
        <f>IF(M6="",0,IF(VLOOKUP($M$6,'Tabella-Z1'!$K$27:$M$32,3)=13,'Tabella-Z2'!I47,'Tabella-Z2'!J47))</f>
        <v>1.7999999999999999E-2</v>
      </c>
      <c r="P42" s="486"/>
      <c r="Q42" s="60">
        <f>IF(AND($F$39="X",$P$4&gt;E41),R42,IF(AND($M$39="X",$P$4&gt;E41),R42,0))</f>
        <v>0</v>
      </c>
      <c r="R42" s="59">
        <f>IF(P6="",0,IF(VLOOKUP($P$6,'Tabella-Z1'!$K$27:$M$32,3)=13,'Tabella-Z2'!I47,'Tabella-Z2'!J47))</f>
        <v>1.7999999999999999E-2</v>
      </c>
      <c r="S42" s="483"/>
      <c r="T42" s="61">
        <f>IF(AND($F$39="X",$S$4&gt;E41),U42,IF(AND($S$39="X",$S$4&gt;E41),U42,0))</f>
        <v>0</v>
      </c>
      <c r="U42" s="62">
        <f>'Tabella-Z2'!K47</f>
        <v>1.7999999999999999E-2</v>
      </c>
      <c r="V42" s="486"/>
      <c r="W42" s="60">
        <f>IF(AND($F$39="X",$V$4&gt;E41),X42,IF(AND($V$39="X",$V$4&gt;E41),X42,0))</f>
        <v>0</v>
      </c>
      <c r="X42" s="59">
        <f>'Tabella-Z2'!K47</f>
        <v>1.7999999999999999E-2</v>
      </c>
      <c r="Y42" s="483"/>
      <c r="Z42" s="60">
        <f>IF(AND($F$39="X",$Y$4&gt;E41),AA42,IF(AND($V$39="X",$Y$4&gt;E41),AA42,0))</f>
        <v>0</v>
      </c>
      <c r="AA42" s="63">
        <f>'Tabella-Z2'!N47</f>
        <v>4.2000000000000003E-2</v>
      </c>
    </row>
    <row r="43" spans="2:27" ht="18" hidden="1" customHeight="1" outlineLevel="1" x14ac:dyDescent="0.3">
      <c r="B43" s="489"/>
      <c r="C43" s="490"/>
      <c r="D43" s="183" t="s">
        <v>440</v>
      </c>
      <c r="E43" s="184">
        <v>10000000</v>
      </c>
      <c r="F43" s="492"/>
      <c r="G43" s="495"/>
      <c r="H43" s="58">
        <f>IF(AND($F$39="X",$G$4&gt;E42),I43,IF(AND($G$39="X",$G$4&gt;E42),I43,0))</f>
        <v>0</v>
      </c>
      <c r="I43" s="59">
        <f>'Tabella-Z2'!H48</f>
        <v>2.1999999999999999E-2</v>
      </c>
      <c r="J43" s="483"/>
      <c r="K43" s="60">
        <f>IF(AND($F$39="X",$J$4&gt;E42),L43,IF(AND($G$39="X",$J$4&gt;E42),L43,0))</f>
        <v>0</v>
      </c>
      <c r="L43" s="59">
        <f>'Tabella-Z2'!H48</f>
        <v>2.1999999999999999E-2</v>
      </c>
      <c r="M43" s="483"/>
      <c r="N43" s="61">
        <f>IF(AND($F$39="X",$M$4&gt;E42),O43,IF(AND($M$39="X",$M$4&gt;E42),O43,0))</f>
        <v>0</v>
      </c>
      <c r="O43" s="62">
        <f>IF(M6="",0,IF(VLOOKUP($M$6,'Tabella-Z1'!$K$27:$M$32,3)=13,'Tabella-Z2'!I48,'Tabella-Z2'!J48))</f>
        <v>2.1999999999999999E-2</v>
      </c>
      <c r="P43" s="486"/>
      <c r="Q43" s="60">
        <f>IF(AND($F$39="X",$P$4&gt;E42),R43,IF(AND($M$39="X",$P$4&gt;E42),R43,0))</f>
        <v>0</v>
      </c>
      <c r="R43" s="59">
        <f>IF(P6="",0,IF(VLOOKUP($P$6,'Tabella-Z1'!$K$27:$M$32,3)=13,'Tabella-Z2'!I48,'Tabella-Z2'!J48))</f>
        <v>2.1999999999999999E-2</v>
      </c>
      <c r="S43" s="483"/>
      <c r="T43" s="61">
        <f>IF(AND($F$39="X",$S$4&gt;E42),U43,IF(AND($S$39="X",$S$4&gt;E42),U43,0))</f>
        <v>0</v>
      </c>
      <c r="U43" s="62">
        <f>'Tabella-Z2'!K48</f>
        <v>2.1999999999999999E-2</v>
      </c>
      <c r="V43" s="486"/>
      <c r="W43" s="60">
        <f>IF(AND($F$39="X",$V$4&gt;E42),X43,IF(AND($V$39="X",$V$4&gt;E42),X43,0))</f>
        <v>0</v>
      </c>
      <c r="X43" s="59">
        <f>'Tabella-Z2'!K48</f>
        <v>2.1999999999999999E-2</v>
      </c>
      <c r="Y43" s="483"/>
      <c r="Z43" s="60">
        <f>IF(AND($F$39="X",$Y$4&gt;E42),AA43,IF(AND($V$39="X",$Y$4&gt;E42),AA43,0))</f>
        <v>0</v>
      </c>
      <c r="AA43" s="63">
        <f>'Tabella-Z2'!N48</f>
        <v>2.7E-2</v>
      </c>
    </row>
    <row r="44" spans="2:27" ht="18" hidden="1" customHeight="1" outlineLevel="1" x14ac:dyDescent="0.3">
      <c r="B44" s="489"/>
      <c r="C44" s="490"/>
      <c r="D44" s="185" t="s">
        <v>441</v>
      </c>
      <c r="E44" s="186"/>
      <c r="F44" s="493"/>
      <c r="G44" s="496"/>
      <c r="H44" s="48">
        <f>IF(AND($F$39="X",$G$4&gt;E43),I44,IF(AND($G$39="X",$G$4&gt;E43),I44,0))</f>
        <v>0</v>
      </c>
      <c r="I44" s="57">
        <f>'Tabella-Z2'!H49</f>
        <v>2.1000000000000001E-2</v>
      </c>
      <c r="J44" s="484"/>
      <c r="K44" s="53">
        <f>IF(AND($F$39="X",$J$4&gt;E43),L44,IF(AND($G$39="X",$J$4&gt;E43),L44,0))</f>
        <v>0</v>
      </c>
      <c r="L44" s="57">
        <f>'Tabella-Z2'!H49</f>
        <v>2.1000000000000001E-2</v>
      </c>
      <c r="M44" s="484"/>
      <c r="N44" s="44">
        <f>IF(AND($F$39="X",$M$4&gt;E43),O44,IF(AND($M$39="X",$M$4&gt;E43),O44,0))</f>
        <v>0</v>
      </c>
      <c r="O44" s="45">
        <f>IF(M6="",0,IF(VLOOKUP($M$6,'Tabella-Z1'!$K$27:$M$32,3)=13,'Tabella-Z2'!I49,'Tabella-Z2'!J49))</f>
        <v>2.1000000000000001E-2</v>
      </c>
      <c r="P44" s="487"/>
      <c r="Q44" s="53">
        <f>IF(AND($F$39="X",$P$4&gt;E43),R44,IF(AND($M$39="X",$P$4&gt;E43),R44,0))</f>
        <v>0</v>
      </c>
      <c r="R44" s="57">
        <f>IF(P6="",0,IF(VLOOKUP($P$6,'Tabella-Z1'!$K$27:$M$32,3)=13,'Tabella-Z2'!I49,'Tabella-Z2'!J49))</f>
        <v>2.1000000000000001E-2</v>
      </c>
      <c r="S44" s="484"/>
      <c r="T44" s="44">
        <f>IF(AND($F$39="X",$S$4&gt;E43),U44,IF(AND($S$39="X",$S$4&gt;E43),U44,0))</f>
        <v>0</v>
      </c>
      <c r="U44" s="45">
        <f>'Tabella-Z2'!K49</f>
        <v>2.1000000000000001E-2</v>
      </c>
      <c r="V44" s="487"/>
      <c r="W44" s="53">
        <f>IF(AND($F$39="X",$V$4&gt;E43),X44,IF(AND($V$39="X",$V$4&gt;E43),X44,0))</f>
        <v>0</v>
      </c>
      <c r="X44" s="57">
        <f>'Tabella-Z2'!K49</f>
        <v>2.1000000000000001E-2</v>
      </c>
      <c r="Y44" s="484"/>
      <c r="Z44" s="53">
        <f>IF(AND($F$39="X",$Y$4&gt;E43),AA44,IF(AND($V$39="X",$Y$4&gt;E43),AA44,0))</f>
        <v>0</v>
      </c>
      <c r="AA44" s="46">
        <f>'Tabella-Z2'!N49</f>
        <v>2.5000000000000001E-2</v>
      </c>
    </row>
    <row r="45" spans="2:27" ht="18" hidden="1" customHeight="1" outlineLevel="1" x14ac:dyDescent="0.3">
      <c r="B45" s="179" t="s">
        <v>481</v>
      </c>
      <c r="C45" s="462" t="s">
        <v>482</v>
      </c>
      <c r="D45" s="462"/>
      <c r="E45" s="462"/>
      <c r="F45" s="40"/>
      <c r="G45" s="250"/>
      <c r="H45" s="73">
        <f t="shared" ref="H45:H50" si="19">IF($F45="X",I45,IF(G45="X",I45,0))</f>
        <v>0</v>
      </c>
      <c r="I45" s="74">
        <f>'Tabella-Z2'!H50</f>
        <v>0.02</v>
      </c>
      <c r="J45" s="251"/>
      <c r="K45" s="75">
        <f t="shared" ref="K45:K49" si="20">IF($F45="X",L45,IF(J45="X",L45,0))</f>
        <v>0</v>
      </c>
      <c r="L45" s="74">
        <f>'Tabella-Z2'!H50</f>
        <v>0.02</v>
      </c>
      <c r="M45" s="251"/>
      <c r="N45" s="76">
        <f t="shared" si="14"/>
        <v>0</v>
      </c>
      <c r="O45" s="77">
        <f>'Tabella-Z2'!I50</f>
        <v>0.02</v>
      </c>
      <c r="P45" s="254"/>
      <c r="Q45" s="75">
        <f>IF($F45="X",R45,IF(P45="X",R45,0))</f>
        <v>0</v>
      </c>
      <c r="R45" s="74">
        <f>'Tabella-Z2'!I50</f>
        <v>0.02</v>
      </c>
      <c r="S45" s="251"/>
      <c r="T45" s="76">
        <f>IF($F45="X",U45,IF(S45="X",U45,0))</f>
        <v>0</v>
      </c>
      <c r="U45" s="77">
        <f>'Tabella-Z2'!K50</f>
        <v>0.02</v>
      </c>
      <c r="V45" s="254"/>
      <c r="W45" s="75">
        <f t="shared" si="17"/>
        <v>0</v>
      </c>
      <c r="X45" s="74">
        <f>'Tabella-Z2'!K50</f>
        <v>0.02</v>
      </c>
      <c r="Y45" s="251"/>
      <c r="Z45" s="75">
        <f t="shared" ref="Z45:Z50" si="21">IF($F45="X",AA45,IF(Y45="X",AA45,0))</f>
        <v>0</v>
      </c>
      <c r="AA45" s="78">
        <f>'Tabella-Z2'!K50</f>
        <v>0.02</v>
      </c>
    </row>
    <row r="46" spans="2:27" ht="18" hidden="1" customHeight="1" outlineLevel="1" x14ac:dyDescent="0.3">
      <c r="B46" s="179" t="s">
        <v>483</v>
      </c>
      <c r="C46" s="462" t="s">
        <v>484</v>
      </c>
      <c r="D46" s="462"/>
      <c r="E46" s="462"/>
      <c r="F46" s="40"/>
      <c r="G46" s="248"/>
      <c r="H46" s="73">
        <f t="shared" si="19"/>
        <v>0</v>
      </c>
      <c r="I46" s="74">
        <f>'Tabella-Z2'!H51</f>
        <v>0.03</v>
      </c>
      <c r="J46" s="251"/>
      <c r="K46" s="75">
        <f t="shared" si="20"/>
        <v>0</v>
      </c>
      <c r="L46" s="74">
        <f>'Tabella-Z2'!H51</f>
        <v>0.03</v>
      </c>
      <c r="M46" s="251"/>
      <c r="N46" s="76">
        <f t="shared" si="14"/>
        <v>0</v>
      </c>
      <c r="O46" s="77">
        <f>'Tabella-Z2'!I51</f>
        <v>0.03</v>
      </c>
      <c r="P46" s="254"/>
      <c r="Q46" s="75">
        <f>IF($F46="X",R46,IF(P46="X",R46,0))</f>
        <v>0</v>
      </c>
      <c r="R46" s="74">
        <f>'Tabella-Z2'!I51</f>
        <v>0.03</v>
      </c>
      <c r="S46" s="251"/>
      <c r="T46" s="76">
        <f>IF($F46="X",U46,IF(S46="X",U46,0))</f>
        <v>0</v>
      </c>
      <c r="U46" s="77">
        <f>'Tabella-Z2'!K51</f>
        <v>0.01</v>
      </c>
      <c r="V46" s="254"/>
      <c r="W46" s="75">
        <f t="shared" si="17"/>
        <v>0</v>
      </c>
      <c r="X46" s="74">
        <f>'Tabella-Z2'!K51</f>
        <v>0.01</v>
      </c>
      <c r="Y46" s="251"/>
      <c r="Z46" s="75">
        <f t="shared" si="21"/>
        <v>0</v>
      </c>
      <c r="AA46" s="78">
        <f>'Tabella-Z2'!K51</f>
        <v>0.01</v>
      </c>
    </row>
    <row r="47" spans="2:27" ht="18" hidden="1" customHeight="1" outlineLevel="1" x14ac:dyDescent="0.3">
      <c r="B47" s="179" t="s">
        <v>485</v>
      </c>
      <c r="C47" s="462" t="s">
        <v>678</v>
      </c>
      <c r="D47" s="476"/>
      <c r="E47" s="476"/>
      <c r="F47" s="40"/>
      <c r="G47" s="248"/>
      <c r="H47" s="73">
        <f t="shared" si="19"/>
        <v>0</v>
      </c>
      <c r="I47" s="74">
        <f>'Tabella-Z2'!H52</f>
        <v>0.03</v>
      </c>
      <c r="J47" s="251"/>
      <c r="K47" s="75">
        <f t="shared" si="20"/>
        <v>0</v>
      </c>
      <c r="L47" s="74">
        <f>'Tabella-Z2'!H52</f>
        <v>0.03</v>
      </c>
      <c r="M47" s="251"/>
      <c r="N47" s="76">
        <f t="shared" si="14"/>
        <v>0</v>
      </c>
      <c r="O47" s="77">
        <f>'Tabella-Z2'!I52</f>
        <v>0.03</v>
      </c>
      <c r="P47" s="254"/>
      <c r="Q47" s="75">
        <f t="shared" ref="Q47:Q50" si="22">IF($F47="X",R47,IF(P47="X",R47,0))</f>
        <v>0</v>
      </c>
      <c r="R47" s="74">
        <f>'Tabella-Z2'!I52</f>
        <v>0.03</v>
      </c>
      <c r="S47" s="251"/>
      <c r="T47" s="76">
        <f t="shared" si="16"/>
        <v>0</v>
      </c>
      <c r="U47" s="77">
        <f>'Tabella-Z2'!K52</f>
        <v>0.03</v>
      </c>
      <c r="V47" s="254"/>
      <c r="W47" s="75">
        <f t="shared" si="17"/>
        <v>0</v>
      </c>
      <c r="X47" s="74">
        <f>'Tabella-Z2'!K52</f>
        <v>0.03</v>
      </c>
      <c r="Y47" s="251"/>
      <c r="Z47" s="75">
        <f t="shared" si="21"/>
        <v>0</v>
      </c>
      <c r="AA47" s="78">
        <f>'Tabella-Z2'!K52</f>
        <v>0.03</v>
      </c>
    </row>
    <row r="48" spans="2:27" ht="18" hidden="1" customHeight="1" outlineLevel="1" x14ac:dyDescent="0.3">
      <c r="B48" s="179" t="s">
        <v>486</v>
      </c>
      <c r="C48" s="462" t="s">
        <v>487</v>
      </c>
      <c r="D48" s="462"/>
      <c r="E48" s="462"/>
      <c r="F48" s="40"/>
      <c r="G48" s="248"/>
      <c r="H48" s="73">
        <f t="shared" si="19"/>
        <v>0</v>
      </c>
      <c r="I48" s="74">
        <f>'Tabella-Z2'!H53</f>
        <v>5.0000000000000001E-3</v>
      </c>
      <c r="J48" s="251"/>
      <c r="K48" s="75">
        <f t="shared" si="20"/>
        <v>0</v>
      </c>
      <c r="L48" s="74">
        <f>'Tabella-Z2'!H53</f>
        <v>5.0000000000000001E-3</v>
      </c>
      <c r="M48" s="251"/>
      <c r="N48" s="76">
        <f t="shared" si="14"/>
        <v>0</v>
      </c>
      <c r="O48" s="77">
        <f>'Tabella-Z2'!I53</f>
        <v>5.0000000000000001E-3</v>
      </c>
      <c r="P48" s="254"/>
      <c r="Q48" s="75">
        <f t="shared" si="22"/>
        <v>0</v>
      </c>
      <c r="R48" s="74">
        <f>'Tabella-Z2'!I53</f>
        <v>5.0000000000000001E-3</v>
      </c>
      <c r="S48" s="251"/>
      <c r="T48" s="76">
        <f t="shared" si="16"/>
        <v>0</v>
      </c>
      <c r="U48" s="77">
        <f>'Tabella-Z2'!K53</f>
        <v>5.0000000000000001E-3</v>
      </c>
      <c r="V48" s="254"/>
      <c r="W48" s="75">
        <f t="shared" si="17"/>
        <v>0</v>
      </c>
      <c r="X48" s="74">
        <f>'Tabella-Z2'!K53</f>
        <v>5.0000000000000001E-3</v>
      </c>
      <c r="Y48" s="251"/>
      <c r="Z48" s="75">
        <f t="shared" si="21"/>
        <v>0</v>
      </c>
      <c r="AA48" s="78">
        <f>'Tabella-Z2'!K53</f>
        <v>5.0000000000000001E-3</v>
      </c>
    </row>
    <row r="49" spans="1:27" ht="18" hidden="1" customHeight="1" outlineLevel="1" x14ac:dyDescent="0.3">
      <c r="B49" s="179" t="s">
        <v>488</v>
      </c>
      <c r="C49" s="462" t="s">
        <v>489</v>
      </c>
      <c r="D49" s="462"/>
      <c r="E49" s="462"/>
      <c r="F49" s="69"/>
      <c r="G49" s="249"/>
      <c r="H49" s="73">
        <f t="shared" si="19"/>
        <v>0</v>
      </c>
      <c r="I49" s="74">
        <f>'Tabella-Z2'!H54</f>
        <v>0.01</v>
      </c>
      <c r="J49" s="251"/>
      <c r="K49" s="75">
        <f t="shared" si="20"/>
        <v>0</v>
      </c>
      <c r="L49" s="74">
        <f>'Tabella-Z2'!K54</f>
        <v>0.01</v>
      </c>
      <c r="M49" s="251"/>
      <c r="N49" s="76">
        <f t="shared" si="14"/>
        <v>0</v>
      </c>
      <c r="O49" s="77">
        <f>'Tabella-Z2'!I54</f>
        <v>0.01</v>
      </c>
      <c r="P49" s="254"/>
      <c r="Q49" s="75">
        <f t="shared" si="22"/>
        <v>0</v>
      </c>
      <c r="R49" s="74">
        <f>'Tabella-Z2'!I54</f>
        <v>0.01</v>
      </c>
      <c r="S49" s="251"/>
      <c r="T49" s="76">
        <f t="shared" si="16"/>
        <v>0</v>
      </c>
      <c r="U49" s="77">
        <f>'Tabella-Z2'!K54</f>
        <v>0.01</v>
      </c>
      <c r="V49" s="254"/>
      <c r="W49" s="75">
        <f t="shared" si="17"/>
        <v>0</v>
      </c>
      <c r="X49" s="74">
        <f>'Tabella-Z2'!K54</f>
        <v>0.01</v>
      </c>
      <c r="Y49" s="251"/>
      <c r="Z49" s="75">
        <f t="shared" si="21"/>
        <v>0</v>
      </c>
      <c r="AA49" s="78">
        <f>'Tabella-Z2'!K54</f>
        <v>0.01</v>
      </c>
    </row>
    <row r="50" spans="1:27" ht="18" hidden="1" customHeight="1" outlineLevel="1" x14ac:dyDescent="0.3">
      <c r="B50" s="488" t="s">
        <v>490</v>
      </c>
      <c r="C50" s="468" t="s">
        <v>491</v>
      </c>
      <c r="D50" s="180" t="s">
        <v>439</v>
      </c>
      <c r="E50" s="181">
        <v>5000000</v>
      </c>
      <c r="F50" s="491"/>
      <c r="G50" s="504"/>
      <c r="H50" s="47">
        <f t="shared" si="19"/>
        <v>0</v>
      </c>
      <c r="I50" s="56">
        <f>'Tabella-Z2'!H55</f>
        <v>0.03</v>
      </c>
      <c r="J50" s="500"/>
      <c r="K50" s="52">
        <f>IF($F50="X",L50,IF(J50="X",L50,0))</f>
        <v>0</v>
      </c>
      <c r="L50" s="56">
        <f>'Tabella-Z2'!H55</f>
        <v>0.03</v>
      </c>
      <c r="M50" s="500"/>
      <c r="N50" s="41">
        <f t="shared" si="14"/>
        <v>0</v>
      </c>
      <c r="O50" s="42">
        <f>'Tabella-Z2'!I55</f>
        <v>3.5000000000000003E-2</v>
      </c>
      <c r="P50" s="497"/>
      <c r="Q50" s="52">
        <f t="shared" si="22"/>
        <v>0</v>
      </c>
      <c r="R50" s="56">
        <f>'Tabella-Z2'!I55</f>
        <v>3.5000000000000003E-2</v>
      </c>
      <c r="S50" s="500"/>
      <c r="T50" s="41">
        <f>IF($F50="X",U50,IF(S50="X",U50,0))</f>
        <v>0</v>
      </c>
      <c r="U50" s="42">
        <f>'Tabella-Z2'!K55</f>
        <v>0.03</v>
      </c>
      <c r="V50" s="497"/>
      <c r="W50" s="52">
        <f t="shared" si="17"/>
        <v>0</v>
      </c>
      <c r="X50" s="56">
        <f>'Tabella-Z2'!K55</f>
        <v>0.03</v>
      </c>
      <c r="Y50" s="500"/>
      <c r="Z50" s="52">
        <f t="shared" si="21"/>
        <v>0</v>
      </c>
      <c r="AA50" s="43">
        <f>'Tabella-Z2'!K55</f>
        <v>0.03</v>
      </c>
    </row>
    <row r="51" spans="1:27" ht="18" hidden="1" customHeight="1" outlineLevel="1" x14ac:dyDescent="0.3">
      <c r="B51" s="503"/>
      <c r="C51" s="468"/>
      <c r="D51" s="183" t="s">
        <v>440</v>
      </c>
      <c r="E51" s="184">
        <v>20000000</v>
      </c>
      <c r="F51" s="492"/>
      <c r="G51" s="505"/>
      <c r="H51" s="58">
        <f>IF(AND($F$50="X",$G$4&gt;E50),I51,IF(AND($G$50="X",$G$4&gt;E50),I51,0))</f>
        <v>0</v>
      </c>
      <c r="I51" s="59">
        <f>'Tabella-Z2'!H56</f>
        <v>1.4999999999999999E-2</v>
      </c>
      <c r="J51" s="501"/>
      <c r="K51" s="60">
        <f>IF(AND($F$50="X",$J$4&gt;E50),L51,IF(AND($G$50="X",$J$4&gt;E50),L51,0))</f>
        <v>0</v>
      </c>
      <c r="L51" s="59">
        <f>'Tabella-Z2'!H56</f>
        <v>1.4999999999999999E-2</v>
      </c>
      <c r="M51" s="501"/>
      <c r="N51" s="61">
        <f>IF(AND($F$50="X",$M$4&gt;E50),O51,IF(AND($M$50="X",$M$4&gt;E50),O51,0))</f>
        <v>0</v>
      </c>
      <c r="O51" s="62">
        <f>'Tabella-Z2'!I56</f>
        <v>0.02</v>
      </c>
      <c r="P51" s="498"/>
      <c r="Q51" s="60">
        <f>IF(AND($F$50="X",$P$4&gt;E50),R51,IF(AND($M$50="X",$P$4&gt;E50),R51,0))</f>
        <v>0</v>
      </c>
      <c r="R51" s="59">
        <f>'Tabella-Z2'!I56</f>
        <v>0.02</v>
      </c>
      <c r="S51" s="501"/>
      <c r="T51" s="61">
        <f>IF(AND($F$50="X",$S$4&gt;E50),U51,IF(AND($S$50="X",$S$4&gt;E50),U51,0))</f>
        <v>0</v>
      </c>
      <c r="U51" s="62">
        <f>'Tabella-Z2'!K56</f>
        <v>1.4999999999999999E-2</v>
      </c>
      <c r="V51" s="498"/>
      <c r="W51" s="60">
        <f>IF(AND($F$50="X",$V$4&gt;E50),X51,IF(AND($V$50="X",$V$4&gt;E50),X51,0))</f>
        <v>0</v>
      </c>
      <c r="X51" s="59">
        <f>'Tabella-Z2'!K56</f>
        <v>1.4999999999999999E-2</v>
      </c>
      <c r="Y51" s="501"/>
      <c r="Z51" s="60">
        <f>IF(AND($F$50="X",$Y$4&gt;E50),AA51,IF(AND($V$50="X",$Y$4&gt;E50),AA51,0))</f>
        <v>0</v>
      </c>
      <c r="AA51" s="63">
        <f>'Tabella-Z2'!K56</f>
        <v>1.4999999999999999E-2</v>
      </c>
    </row>
    <row r="52" spans="1:27" ht="18" hidden="1" customHeight="1" outlineLevel="1" x14ac:dyDescent="0.3">
      <c r="B52" s="503"/>
      <c r="C52" s="468"/>
      <c r="D52" s="185" t="s">
        <v>441</v>
      </c>
      <c r="E52" s="186"/>
      <c r="F52" s="493"/>
      <c r="G52" s="506"/>
      <c r="H52" s="48">
        <f>IF(AND($F$50="X",$G$4&gt;E51),I52,IF(AND($G$50="X",$G$4&gt;E51),I52,0))</f>
        <v>0</v>
      </c>
      <c r="I52" s="57">
        <f>'Tabella-Z2'!H57</f>
        <v>5.0000000000000001E-3</v>
      </c>
      <c r="J52" s="502"/>
      <c r="K52" s="53">
        <f>IF(AND($F$50="X",$J$4&gt;E51),L52,IF(AND($G$50="X",$J$4&gt;E51),L52,0))</f>
        <v>0</v>
      </c>
      <c r="L52" s="57">
        <f>'Tabella-Z2'!H57</f>
        <v>5.0000000000000001E-3</v>
      </c>
      <c r="M52" s="502"/>
      <c r="N52" s="44">
        <f>IF(AND($F$50="X",$M$4&gt;E51),O52,IF(AND($M$50="X",$M$4&gt;E51),O52,0))</f>
        <v>0</v>
      </c>
      <c r="O52" s="45">
        <f>'Tabella-Z2'!I57</f>
        <v>8.0000000000000002E-3</v>
      </c>
      <c r="P52" s="499"/>
      <c r="Q52" s="53">
        <f>IF(AND($F$50="X",$P$4&gt;E51),R52,IF(AND($M$50="X",$P$4&gt;E51),R52,0))</f>
        <v>0</v>
      </c>
      <c r="R52" s="57">
        <f>'Tabella-Z2'!I57</f>
        <v>8.0000000000000002E-3</v>
      </c>
      <c r="S52" s="502"/>
      <c r="T52" s="44">
        <f>IF(AND($F$50="X",$S$4&gt;E51),U52,IF(AND($S$50="X",$S$4&gt;E51),U52,0))</f>
        <v>0</v>
      </c>
      <c r="U52" s="45">
        <f>'Tabella-Z2'!K57</f>
        <v>5.0000000000000001E-3</v>
      </c>
      <c r="V52" s="499"/>
      <c r="W52" s="53">
        <f>IF(AND($F$50="X",$V$4&gt;E51),X52,IF(AND($V$50="X",$V$4&gt;E51),X52,0))</f>
        <v>0</v>
      </c>
      <c r="X52" s="57">
        <f>'Tabella-Z2'!K57</f>
        <v>5.0000000000000001E-3</v>
      </c>
      <c r="Y52" s="502"/>
      <c r="Z52" s="53">
        <f>IF(AND($F$50="X",$Y$4&gt;E51),AA52,IF(AND($V$50="X",$Y$4&gt;E51),AA52,0))</f>
        <v>0</v>
      </c>
      <c r="AA52" s="46">
        <f>'Tabella-Z2'!K57</f>
        <v>5.0000000000000001E-3</v>
      </c>
    </row>
    <row r="53" spans="1:27" ht="18" hidden="1" customHeight="1" outlineLevel="1" x14ac:dyDescent="0.3">
      <c r="B53" s="488" t="s">
        <v>492</v>
      </c>
      <c r="C53" s="468" t="s">
        <v>493</v>
      </c>
      <c r="D53" s="180" t="s">
        <v>439</v>
      </c>
      <c r="E53" s="181">
        <v>5000000</v>
      </c>
      <c r="F53" s="491"/>
      <c r="G53" s="504"/>
      <c r="H53" s="47">
        <f>IF($F53="X",I53,IF(G53="X",I53,0))</f>
        <v>0</v>
      </c>
      <c r="I53" s="56">
        <f>'Tabella-Z2'!H58</f>
        <v>1.7999999999999999E-2</v>
      </c>
      <c r="J53" s="500"/>
      <c r="K53" s="52">
        <f>IF($F53="X",L53,IF(J53="X",L53,0))</f>
        <v>0</v>
      </c>
      <c r="L53" s="56">
        <f>'Tabella-Z2'!H58</f>
        <v>1.7999999999999999E-2</v>
      </c>
      <c r="M53" s="500"/>
      <c r="N53" s="41">
        <f t="shared" si="14"/>
        <v>0</v>
      </c>
      <c r="O53" s="42">
        <f>'Tabella-Z2'!I58</f>
        <v>0.02</v>
      </c>
      <c r="P53" s="497"/>
      <c r="Q53" s="52">
        <f>IF($F53="X",R53,IF(P53="X",R53,0))</f>
        <v>0</v>
      </c>
      <c r="R53" s="56">
        <f>'Tabella-Z2'!I58</f>
        <v>0.02</v>
      </c>
      <c r="S53" s="500"/>
      <c r="T53" s="41">
        <f>IF($F53="X",U53,IF(S53="X",U53,0))</f>
        <v>0</v>
      </c>
      <c r="U53" s="42">
        <f>'Tabella-Z2'!K58</f>
        <v>1.7999999999999999E-2</v>
      </c>
      <c r="V53" s="497"/>
      <c r="W53" s="52">
        <f t="shared" si="17"/>
        <v>0</v>
      </c>
      <c r="X53" s="56">
        <f>'Tabella-Z2'!K58</f>
        <v>1.7999999999999999E-2</v>
      </c>
      <c r="Y53" s="500"/>
      <c r="Z53" s="52">
        <f t="shared" ref="Z53" si="23">IF($F53="X",AA53,IF(Y53="X",AA53,0))</f>
        <v>0</v>
      </c>
      <c r="AA53" s="43">
        <f>'Tabella-Z2'!K58</f>
        <v>1.7999999999999999E-2</v>
      </c>
    </row>
    <row r="54" spans="1:27" ht="18" hidden="1" customHeight="1" outlineLevel="1" x14ac:dyDescent="0.3">
      <c r="B54" s="503"/>
      <c r="C54" s="468"/>
      <c r="D54" s="183" t="s">
        <v>440</v>
      </c>
      <c r="E54" s="184">
        <v>20000000</v>
      </c>
      <c r="F54" s="492"/>
      <c r="G54" s="505"/>
      <c r="H54" s="58">
        <f>IF(AND($F$53="X",$G$4&gt;E53),I54,IF(AND($G$53="X",$G$4&gt;E53),I54,0))</f>
        <v>0</v>
      </c>
      <c r="I54" s="59">
        <f>'Tabella-Z2'!H59</f>
        <v>8.0000000000000002E-3</v>
      </c>
      <c r="J54" s="501"/>
      <c r="K54" s="60">
        <f>IF(AND($F$53="X",$J$4&gt;E53),L54,IF(AND($G$53="X",$J$4&gt;E53),L54,0))</f>
        <v>0</v>
      </c>
      <c r="L54" s="59">
        <f>'Tabella-Z2'!H59</f>
        <v>8.0000000000000002E-3</v>
      </c>
      <c r="M54" s="501"/>
      <c r="N54" s="61">
        <f>IF(AND($F$53="X",$M$4&gt;E53),O54,IF(AND($M$53="X",$M$4&gt;E53),O54,0))</f>
        <v>0</v>
      </c>
      <c r="O54" s="62">
        <f>'Tabella-Z2'!I59</f>
        <v>0.01</v>
      </c>
      <c r="P54" s="498"/>
      <c r="Q54" s="60">
        <f>IF(AND($F$53="X",$P$4&gt;H53),R54,IF(AND($M$53="X",$P$4&gt;H53),R54,0))</f>
        <v>0</v>
      </c>
      <c r="R54" s="59">
        <f>'Tabella-Z2'!I59</f>
        <v>0.01</v>
      </c>
      <c r="S54" s="501"/>
      <c r="T54" s="61">
        <f>IF(AND($F$53="X",$S$4&gt;E53),U54,IF(AND($S$53="X",$S$4&gt;E53),U54,0))</f>
        <v>0</v>
      </c>
      <c r="U54" s="62">
        <f>'Tabella-Z2'!K59</f>
        <v>8.0000000000000002E-3</v>
      </c>
      <c r="V54" s="498"/>
      <c r="W54" s="60">
        <f>IF(AND($F$53="X",$V$4&gt;E53),X54,IF(AND($V$53="X",$V$4&gt;E53),X54,0))</f>
        <v>0</v>
      </c>
      <c r="X54" s="59">
        <f>'Tabella-Z2'!K59</f>
        <v>8.0000000000000002E-3</v>
      </c>
      <c r="Y54" s="501"/>
      <c r="Z54" s="60">
        <f>IF(AND($F$53="X",$Y$4&gt;E53),AA54,IF(AND($V$53="X",$Y$4&gt;E53),AA54,0))</f>
        <v>0</v>
      </c>
      <c r="AA54" s="63">
        <f>'Tabella-Z2'!K59</f>
        <v>8.0000000000000002E-3</v>
      </c>
    </row>
    <row r="55" spans="1:27" ht="18" hidden="1" customHeight="1" outlineLevel="1" x14ac:dyDescent="0.3">
      <c r="B55" s="503"/>
      <c r="C55" s="468"/>
      <c r="D55" s="185" t="s">
        <v>441</v>
      </c>
      <c r="E55" s="186"/>
      <c r="F55" s="492"/>
      <c r="G55" s="507"/>
      <c r="H55" s="48">
        <f>IF(AND($F$53="X",$G$4&gt;E54),I55,IF(AND($G$53="X",$G$4&gt;E54),I55,0))</f>
        <v>0</v>
      </c>
      <c r="I55" s="57">
        <f>'Tabella-Z2'!H60</f>
        <v>4.0000000000000001E-3</v>
      </c>
      <c r="J55" s="502"/>
      <c r="K55" s="53">
        <f>IF(AND($F$53="X",$J$4&gt;E54),L55,IF(AND($G$53="X",$J$4&gt;E54),L55,0))</f>
        <v>0</v>
      </c>
      <c r="L55" s="57">
        <f>'Tabella-Z2'!H60</f>
        <v>4.0000000000000001E-3</v>
      </c>
      <c r="M55" s="502"/>
      <c r="N55" s="44">
        <f>IF(AND($F$53="X",$M$4&gt;E54),O55,IF(AND($M$53="X",$M$4&gt;E54),O55,0))</f>
        <v>0</v>
      </c>
      <c r="O55" s="45">
        <f>'Tabella-Z2'!I60</f>
        <v>5.0000000000000001E-3</v>
      </c>
      <c r="P55" s="499"/>
      <c r="Q55" s="53">
        <f>IF(AND($F$53="X",$P$4&gt;H54),R55,IF(AND($M$53="X",$P$4&gt;H54),R55,0))</f>
        <v>0</v>
      </c>
      <c r="R55" s="57">
        <f>'Tabella-Z2'!I60</f>
        <v>5.0000000000000001E-3</v>
      </c>
      <c r="S55" s="502"/>
      <c r="T55" s="44">
        <f>IF(AND($F$53="X",$S$4&gt;E54),U55,IF(AND($S$53="X",$S$4&gt;E54),U55,0))</f>
        <v>0</v>
      </c>
      <c r="U55" s="45">
        <f>'Tabella-Z2'!K60</f>
        <v>4.0000000000000001E-3</v>
      </c>
      <c r="V55" s="499"/>
      <c r="W55" s="53">
        <f>IF(AND($F$53="X",$V$4&gt;E54),X55,IF(AND($V$53="X",$V$4&gt;E54),X55,0))</f>
        <v>0</v>
      </c>
      <c r="X55" s="57">
        <f>'Tabella-Z2'!K60</f>
        <v>4.0000000000000001E-3</v>
      </c>
      <c r="Y55" s="502"/>
      <c r="Z55" s="53">
        <f>IF(AND($F$53="X",$Y$4&gt;E54),AA55,IF(AND($V$53="X",$Y$4&gt;E54),AA55,0))</f>
        <v>0</v>
      </c>
      <c r="AA55" s="46">
        <f>'Tabella-Z2'!K60</f>
        <v>4.0000000000000001E-3</v>
      </c>
    </row>
    <row r="56" spans="1:27" ht="18" customHeight="1" outlineLevel="1" x14ac:dyDescent="0.3">
      <c r="B56" s="179" t="s">
        <v>494</v>
      </c>
      <c r="C56" s="462" t="s">
        <v>495</v>
      </c>
      <c r="D56" s="462"/>
      <c r="E56" s="462"/>
      <c r="F56" s="40" t="s">
        <v>713</v>
      </c>
      <c r="G56" s="251"/>
      <c r="H56" s="73">
        <f>IF($F56="X",I56,IF(G56="X",I56,0))</f>
        <v>0.01</v>
      </c>
      <c r="I56" s="74">
        <f>'Tabella-Z2'!H61</f>
        <v>0.01</v>
      </c>
      <c r="J56" s="251"/>
      <c r="K56" s="75">
        <f t="shared" ref="K56" si="24">IF($F56="X",L56,IF(J56="X",L56,0))</f>
        <v>0.01</v>
      </c>
      <c r="L56" s="74">
        <f>'Tabella-Z2'!H61</f>
        <v>0.01</v>
      </c>
      <c r="M56" s="251"/>
      <c r="N56" s="76">
        <f t="shared" si="14"/>
        <v>0.01</v>
      </c>
      <c r="O56" s="77">
        <f>'Tabella-Z2'!I61</f>
        <v>0.01</v>
      </c>
      <c r="P56" s="254"/>
      <c r="Q56" s="75">
        <f>IF($F56="X",R56,IF(P56="X",R56,0))</f>
        <v>0.01</v>
      </c>
      <c r="R56" s="74">
        <f>'Tabella-Z2'!I61</f>
        <v>0.01</v>
      </c>
      <c r="S56" s="251"/>
      <c r="T56" s="76">
        <f t="shared" si="16"/>
        <v>0.01</v>
      </c>
      <c r="U56" s="77">
        <f>'Tabella-Z2'!K61</f>
        <v>0.01</v>
      </c>
      <c r="V56" s="254"/>
      <c r="W56" s="75">
        <f t="shared" si="17"/>
        <v>0.01</v>
      </c>
      <c r="X56" s="74">
        <f>'Tabella-Z2'!K61</f>
        <v>0.01</v>
      </c>
      <c r="Y56" s="251"/>
      <c r="Z56" s="75">
        <f t="shared" ref="Z56" si="25">IF($F56="X",AA56,IF(Y56="X",AA56,0))</f>
        <v>0.01</v>
      </c>
      <c r="AA56" s="78">
        <f>'Tabella-Z2'!K61</f>
        <v>0.01</v>
      </c>
    </row>
    <row r="57" spans="1:27" ht="18" customHeight="1" outlineLevel="1" x14ac:dyDescent="0.3">
      <c r="B57" s="187" t="s">
        <v>496</v>
      </c>
      <c r="C57" s="508" t="s">
        <v>497</v>
      </c>
      <c r="D57" s="508"/>
      <c r="E57" s="508"/>
      <c r="F57" s="69" t="s">
        <v>713</v>
      </c>
      <c r="G57" s="252"/>
      <c r="H57" s="79">
        <f>IF($F57="X",I57,IF(G57="X",I57,0))</f>
        <v>0.06</v>
      </c>
      <c r="I57" s="80">
        <f>'Tabella-Z2'!H62</f>
        <v>0.06</v>
      </c>
      <c r="J57" s="253"/>
      <c r="K57" s="81">
        <f>IF($F57="X",L57,IF(J57="X",L57,0))</f>
        <v>0.06</v>
      </c>
      <c r="L57" s="80">
        <f>'Tabella-Z2'!H62</f>
        <v>0.06</v>
      </c>
      <c r="M57" s="253"/>
      <c r="N57" s="82">
        <f t="shared" si="14"/>
        <v>0.06</v>
      </c>
      <c r="O57" s="83">
        <f>'Tabella-Z2'!I62</f>
        <v>0.06</v>
      </c>
      <c r="P57" s="255"/>
      <c r="Q57" s="81">
        <f>IF($F57="X",R57,IF(P57="X",R57,0))</f>
        <v>0.06</v>
      </c>
      <c r="R57" s="80">
        <f>'Tabella-Z2'!I62</f>
        <v>0.06</v>
      </c>
      <c r="S57" s="253"/>
      <c r="T57" s="82">
        <f t="shared" si="16"/>
        <v>0.06</v>
      </c>
      <c r="U57" s="83">
        <f>'Tabella-Z2'!K62</f>
        <v>0.06</v>
      </c>
      <c r="V57" s="255"/>
      <c r="W57" s="81">
        <f t="shared" si="17"/>
        <v>0.06</v>
      </c>
      <c r="X57" s="80">
        <f>'Tabella-Z2'!K62</f>
        <v>0.06</v>
      </c>
      <c r="Y57" s="253"/>
      <c r="Z57" s="81">
        <f>IF($F57="X",AA57,IF(Y57="X",AA57,0))</f>
        <v>0.06</v>
      </c>
      <c r="AA57" s="84">
        <f>'Tabella-Z2'!K62</f>
        <v>0.06</v>
      </c>
    </row>
    <row r="58" spans="1:27" ht="18" customHeight="1" outlineLevel="1" x14ac:dyDescent="0.3">
      <c r="B58" s="509" t="s">
        <v>694</v>
      </c>
      <c r="C58" s="509"/>
      <c r="D58" s="509"/>
      <c r="E58" s="101" t="s">
        <v>2</v>
      </c>
      <c r="F58" s="101"/>
      <c r="G58" s="102"/>
      <c r="H58" s="102">
        <f>SUM(H29:H38,H45:H49,H56:H57)</f>
        <v>6.9999999999999993E-2</v>
      </c>
      <c r="I58" s="102">
        <f>H58</f>
        <v>6.9999999999999993E-2</v>
      </c>
      <c r="J58" s="102"/>
      <c r="K58" s="102">
        <f>SUM(K29:K38,K45:K49,K56:K57)</f>
        <v>6.9999999999999993E-2</v>
      </c>
      <c r="L58" s="102">
        <f>K58</f>
        <v>6.9999999999999993E-2</v>
      </c>
      <c r="M58" s="102"/>
      <c r="N58" s="102">
        <f>SUM(N29:N38,N45:N49,N56:N57)</f>
        <v>6.9999999999999993E-2</v>
      </c>
      <c r="O58" s="102">
        <f>N58</f>
        <v>6.9999999999999993E-2</v>
      </c>
      <c r="P58" s="102"/>
      <c r="Q58" s="102">
        <f>SUM(Q29:Q38,Q45:Q49,Q56:Q57)</f>
        <v>6.9999999999999993E-2</v>
      </c>
      <c r="R58" s="102">
        <f>Q58</f>
        <v>6.9999999999999993E-2</v>
      </c>
      <c r="S58" s="102"/>
      <c r="T58" s="102">
        <f>SUM(T29:T38,T45:T49,T56:T57)</f>
        <v>6.9999999999999993E-2</v>
      </c>
      <c r="U58" s="102">
        <f>T58</f>
        <v>6.9999999999999993E-2</v>
      </c>
      <c r="V58" s="102"/>
      <c r="W58" s="102">
        <f>SUM(W29:W38,W45:W49,W56:W57)</f>
        <v>6.9999999999999993E-2</v>
      </c>
      <c r="X58" s="102">
        <f>W58</f>
        <v>6.9999999999999993E-2</v>
      </c>
      <c r="Y58" s="102"/>
      <c r="Z58" s="102">
        <f>SUM(Z29:Z38,Z45:Z49,Z56:Z57)</f>
        <v>6.9999999999999993E-2</v>
      </c>
      <c r="AA58" s="102">
        <f>Z58</f>
        <v>6.9999999999999993E-2</v>
      </c>
    </row>
    <row r="59" spans="1:27" ht="12.75" customHeight="1" outlineLevel="1" thickBot="1" x14ac:dyDescent="0.35">
      <c r="B59" s="475" t="s">
        <v>7</v>
      </c>
      <c r="C59" s="475"/>
      <c r="D59" s="475"/>
      <c r="E59" s="112" t="s">
        <v>3</v>
      </c>
      <c r="F59" s="112"/>
      <c r="G59" s="469">
        <f>I58*G7*G5*G4+G5*G7*SUM(H189:H194,H196:H198,H200:H202)</f>
        <v>2461.8101983280949</v>
      </c>
      <c r="H59" s="470"/>
      <c r="I59" s="470"/>
      <c r="J59" s="469">
        <f>L58*J7*J5*J4+J5*J7*SUM(K189:K194,K196:K198,K200:K202)</f>
        <v>0</v>
      </c>
      <c r="K59" s="470"/>
      <c r="L59" s="470"/>
      <c r="M59" s="469">
        <f>O58*M7*M5*M4+M5*M7*SUM(N189:N194,N196:N198,N200:N202)</f>
        <v>3145.5537743030422</v>
      </c>
      <c r="N59" s="470"/>
      <c r="O59" s="470"/>
      <c r="P59" s="469">
        <f>R58*P7*P5*P4+P5*P7*SUM(Q189:Q194,Q196:Q198,Q200:Q202)</f>
        <v>0</v>
      </c>
      <c r="Q59" s="470"/>
      <c r="R59" s="470"/>
      <c r="S59" s="469">
        <f>U58*S7*S5*S4+S5*S7*SUM(T189:T194,T196:T198,T200:T202)</f>
        <v>0</v>
      </c>
      <c r="T59" s="470"/>
      <c r="U59" s="470"/>
      <c r="V59" s="469">
        <f>X58*V7*V5*V4+V5*V7*SUM(W189:W194,W196:W198,W200:W202)</f>
        <v>1222.7504570605797</v>
      </c>
      <c r="W59" s="470"/>
      <c r="X59" s="470"/>
      <c r="Y59" s="469">
        <f>AA58*Y7*Y5*Y4+Y5*Y7*SUM(Z189:Z194,Z196:Z198,Z200:Z202)</f>
        <v>834.87074433539749</v>
      </c>
      <c r="Z59" s="470"/>
      <c r="AA59" s="470"/>
    </row>
    <row r="60" spans="1:27" ht="24" customHeight="1" outlineLevel="1" thickBot="1" x14ac:dyDescent="0.35">
      <c r="A60" s="177"/>
      <c r="B60" s="471" t="s">
        <v>605</v>
      </c>
      <c r="C60" s="472"/>
      <c r="D60" s="472"/>
      <c r="E60" s="472"/>
      <c r="F60" s="473"/>
      <c r="G60" s="477">
        <f>SUM(G59:AA59)</f>
        <v>7664.9851740271151</v>
      </c>
      <c r="H60" s="478"/>
      <c r="I60" s="478"/>
      <c r="J60" s="478"/>
      <c r="K60" s="478"/>
      <c r="L60" s="478"/>
      <c r="M60" s="478"/>
      <c r="N60" s="478"/>
      <c r="O60" s="478"/>
      <c r="P60" s="478"/>
      <c r="Q60" s="478"/>
      <c r="R60" s="478"/>
      <c r="S60" s="478"/>
      <c r="T60" s="478"/>
      <c r="U60" s="478"/>
      <c r="V60" s="478"/>
      <c r="W60" s="478"/>
      <c r="X60" s="478"/>
      <c r="Y60" s="478"/>
      <c r="Z60" s="478"/>
      <c r="AA60" s="479"/>
    </row>
    <row r="61" spans="1:27" ht="15.75" customHeight="1" x14ac:dyDescent="0.3">
      <c r="A61" s="177"/>
      <c r="B61" s="14"/>
      <c r="C61" s="14"/>
      <c r="D61" s="15"/>
      <c r="E61" s="16"/>
      <c r="F61" s="16"/>
      <c r="G61" s="17"/>
      <c r="H61" s="17"/>
      <c r="I61" s="17"/>
      <c r="J61" s="17"/>
      <c r="K61" s="17"/>
      <c r="L61" s="17"/>
      <c r="M61" s="17"/>
      <c r="N61" s="17"/>
      <c r="O61" s="17"/>
      <c r="P61" s="17"/>
      <c r="Q61" s="17"/>
      <c r="R61" s="17"/>
      <c r="S61" s="17"/>
      <c r="T61" s="17"/>
      <c r="U61" s="17"/>
      <c r="V61" s="17"/>
      <c r="W61" s="17"/>
      <c r="X61" s="17"/>
      <c r="Y61" s="17"/>
      <c r="Z61" s="17"/>
      <c r="AA61" s="17"/>
    </row>
    <row r="62" spans="1:27" ht="18" customHeight="1" outlineLevel="1" x14ac:dyDescent="0.3">
      <c r="A62" s="177"/>
      <c r="B62" s="188" t="s">
        <v>668</v>
      </c>
      <c r="C62" s="510" t="s">
        <v>665</v>
      </c>
      <c r="D62" s="480"/>
      <c r="E62" s="480"/>
      <c r="F62" s="480"/>
      <c r="G62" s="480"/>
      <c r="H62" s="480"/>
      <c r="I62" s="480"/>
      <c r="J62" s="480"/>
      <c r="K62" s="480"/>
      <c r="L62" s="480"/>
      <c r="M62" s="480"/>
      <c r="N62" s="480"/>
      <c r="O62" s="480"/>
      <c r="P62" s="480"/>
      <c r="Q62" s="480"/>
      <c r="R62" s="480"/>
      <c r="S62" s="480"/>
      <c r="T62" s="480"/>
      <c r="U62" s="480"/>
      <c r="V62" s="480"/>
      <c r="W62" s="480"/>
      <c r="X62" s="480"/>
      <c r="Y62" s="480"/>
      <c r="Z62" s="480"/>
      <c r="AA62" s="480"/>
    </row>
    <row r="63" spans="1:27" ht="24.9" hidden="1" customHeight="1" outlineLevel="1" x14ac:dyDescent="0.3">
      <c r="A63" s="166"/>
      <c r="B63" s="179" t="s">
        <v>498</v>
      </c>
      <c r="C63" s="462" t="s">
        <v>499</v>
      </c>
      <c r="D63" s="462"/>
      <c r="E63" s="462"/>
      <c r="F63" s="40"/>
      <c r="G63" s="256"/>
      <c r="H63" s="76">
        <f t="shared" ref="H63:H75" si="26">IF($F63="X",I63,IF(G63="X",I63,0))</f>
        <v>0</v>
      </c>
      <c r="I63" s="74">
        <f>'Tabella-Z2'!H70</f>
        <v>0.23</v>
      </c>
      <c r="J63" s="251"/>
      <c r="K63" s="76">
        <f t="shared" ref="K63:K74" si="27">IF($F63="X",L63,IF(J63="X",L63,0))</f>
        <v>0</v>
      </c>
      <c r="L63" s="77">
        <f>'Tabella-Z2'!H70</f>
        <v>0.23</v>
      </c>
      <c r="M63" s="254"/>
      <c r="N63" s="75">
        <f t="shared" ref="N63:N75" si="28">IF($F63="X",O63,IF(M63="X",O63,0))</f>
        <v>0</v>
      </c>
      <c r="O63" s="74">
        <f>'Tabella-Z2'!I70</f>
        <v>0.18</v>
      </c>
      <c r="P63" s="251"/>
      <c r="Q63" s="76">
        <f t="shared" ref="Q63:Q74" si="29">IF($F63="X",R63,IF(P63="X",R63,0))</f>
        <v>0</v>
      </c>
      <c r="R63" s="76">
        <f>'Tabella-Z2'!I70</f>
        <v>0.18</v>
      </c>
      <c r="S63" s="260"/>
      <c r="T63" s="76">
        <f t="shared" ref="T63:T74" si="30">IF($F63="X",U63,IF(S63="X",U63,0))</f>
        <v>0</v>
      </c>
      <c r="U63" s="74">
        <f>IF(S6="",0,IF(VLOOKUP($S$6,'Tabella-Z1'!K33:M45,3)="A",'Tabella-Z2'!K70,'Tabella-Z2'!L70))</f>
        <v>0.16</v>
      </c>
      <c r="V63" s="260"/>
      <c r="W63" s="76">
        <f t="shared" ref="W63:W74" si="31">IF($F63="X",X63,IF(V63="X",X63,0))</f>
        <v>0</v>
      </c>
      <c r="X63" s="74">
        <f>IF(V6="",0,IF(VLOOKUP($V$6,'Tabella-Z1'!K33:M45,3)="A",'Tabella-Z2'!K70,'Tabella-Z2'!L70))</f>
        <v>0.16</v>
      </c>
      <c r="Y63" s="260"/>
      <c r="Z63" s="76">
        <f t="shared" ref="Z63:Z74" si="32">IF($F63="X",AA63,IF(Y63="X",AA63,0))</f>
        <v>0</v>
      </c>
      <c r="AA63" s="78">
        <f>IF(Y6="",0,IF(VLOOKUP($V$6,'Tabella-Z1'!K33:P45,3)="A",'Tabella-Z2'!K70,'Tabella-Z2'!L70))</f>
        <v>0.16</v>
      </c>
    </row>
    <row r="64" spans="1:27" ht="18" hidden="1" customHeight="1" outlineLevel="1" x14ac:dyDescent="0.3">
      <c r="A64" s="166"/>
      <c r="B64" s="179" t="s">
        <v>500</v>
      </c>
      <c r="C64" s="462" t="s">
        <v>501</v>
      </c>
      <c r="D64" s="462"/>
      <c r="E64" s="462"/>
      <c r="F64" s="40"/>
      <c r="G64" s="256"/>
      <c r="H64" s="76">
        <f t="shared" si="26"/>
        <v>0</v>
      </c>
      <c r="I64" s="74">
        <f>'Tabella-Z2'!H71</f>
        <v>0.04</v>
      </c>
      <c r="J64" s="251"/>
      <c r="K64" s="76">
        <f t="shared" si="27"/>
        <v>0</v>
      </c>
      <c r="L64" s="77">
        <f>'Tabella-Z2'!H71</f>
        <v>0.04</v>
      </c>
      <c r="M64" s="254"/>
      <c r="N64" s="75">
        <f t="shared" si="28"/>
        <v>0</v>
      </c>
      <c r="O64" s="74">
        <f>'Tabella-Z2'!I71</f>
        <v>0.04</v>
      </c>
      <c r="P64" s="251"/>
      <c r="Q64" s="76">
        <f t="shared" si="29"/>
        <v>0</v>
      </c>
      <c r="R64" s="76">
        <f>'Tabella-Z2'!I71</f>
        <v>0.04</v>
      </c>
      <c r="S64" s="260"/>
      <c r="T64" s="76">
        <f t="shared" si="30"/>
        <v>0</v>
      </c>
      <c r="U64" s="74">
        <f>'Tabella-Z2'!K71</f>
        <v>0.04</v>
      </c>
      <c r="V64" s="260"/>
      <c r="W64" s="76">
        <f t="shared" si="31"/>
        <v>0</v>
      </c>
      <c r="X64" s="74">
        <f>'Tabella-Z2'!K71</f>
        <v>0.04</v>
      </c>
      <c r="Y64" s="260"/>
      <c r="Z64" s="76">
        <f t="shared" si="32"/>
        <v>0</v>
      </c>
      <c r="AA64" s="78">
        <f>'Tabella-Z2'!K71</f>
        <v>0.04</v>
      </c>
    </row>
    <row r="65" spans="1:27" ht="18" hidden="1" customHeight="1" outlineLevel="1" x14ac:dyDescent="0.3">
      <c r="A65" s="166"/>
      <c r="B65" s="179" t="s">
        <v>502</v>
      </c>
      <c r="C65" s="462" t="s">
        <v>503</v>
      </c>
      <c r="D65" s="462"/>
      <c r="E65" s="462"/>
      <c r="F65" s="40"/>
      <c r="G65" s="256"/>
      <c r="H65" s="76">
        <f t="shared" si="26"/>
        <v>0</v>
      </c>
      <c r="I65" s="74">
        <f>'Tabella-Z2'!H72</f>
        <v>0.01</v>
      </c>
      <c r="J65" s="251"/>
      <c r="K65" s="76">
        <f t="shared" si="27"/>
        <v>0</v>
      </c>
      <c r="L65" s="77">
        <f>'Tabella-Z2'!H72</f>
        <v>0.01</v>
      </c>
      <c r="M65" s="254"/>
      <c r="N65" s="75">
        <f t="shared" si="28"/>
        <v>0</v>
      </c>
      <c r="O65" s="74">
        <f>'Tabella-Z2'!I72</f>
        <v>0.01</v>
      </c>
      <c r="P65" s="251"/>
      <c r="Q65" s="76">
        <f t="shared" si="29"/>
        <v>0</v>
      </c>
      <c r="R65" s="76">
        <f>'Tabella-Z2'!I72</f>
        <v>0.01</v>
      </c>
      <c r="S65" s="260"/>
      <c r="T65" s="76">
        <f t="shared" si="30"/>
        <v>0</v>
      </c>
      <c r="U65" s="74">
        <f>'Tabella-Z2'!K72</f>
        <v>0.01</v>
      </c>
      <c r="V65" s="260"/>
      <c r="W65" s="76">
        <f t="shared" si="31"/>
        <v>0</v>
      </c>
      <c r="X65" s="74">
        <f>'Tabella-Z2'!K72</f>
        <v>0.01</v>
      </c>
      <c r="Y65" s="260"/>
      <c r="Z65" s="76">
        <f t="shared" si="32"/>
        <v>0</v>
      </c>
      <c r="AA65" s="78">
        <f>'Tabella-Z2'!K72</f>
        <v>0.01</v>
      </c>
    </row>
    <row r="66" spans="1:27" ht="18" hidden="1" customHeight="1" outlineLevel="1" x14ac:dyDescent="0.3">
      <c r="A66" s="166"/>
      <c r="B66" s="179" t="s">
        <v>504</v>
      </c>
      <c r="C66" s="462" t="s">
        <v>505</v>
      </c>
      <c r="D66" s="462"/>
      <c r="E66" s="462"/>
      <c r="F66" s="40"/>
      <c r="G66" s="256"/>
      <c r="H66" s="76">
        <f t="shared" si="26"/>
        <v>0</v>
      </c>
      <c r="I66" s="74">
        <f>'Tabella-Z2'!H73</f>
        <v>0.04</v>
      </c>
      <c r="J66" s="251"/>
      <c r="K66" s="76">
        <f t="shared" si="27"/>
        <v>0</v>
      </c>
      <c r="L66" s="77">
        <f>'Tabella-Z2'!H73</f>
        <v>0.04</v>
      </c>
      <c r="M66" s="254"/>
      <c r="N66" s="75">
        <f t="shared" si="28"/>
        <v>0</v>
      </c>
      <c r="O66" s="74">
        <f>'Tabella-Z2'!I73</f>
        <v>0.04</v>
      </c>
      <c r="P66" s="251"/>
      <c r="Q66" s="76">
        <f t="shared" si="29"/>
        <v>0</v>
      </c>
      <c r="R66" s="76">
        <f>'Tabella-Z2'!I73</f>
        <v>0.04</v>
      </c>
      <c r="S66" s="260"/>
      <c r="T66" s="76">
        <f t="shared" si="30"/>
        <v>0</v>
      </c>
      <c r="U66" s="74">
        <f>'Tabella-Z2'!K73</f>
        <v>0.04</v>
      </c>
      <c r="V66" s="260"/>
      <c r="W66" s="76">
        <f t="shared" si="31"/>
        <v>0</v>
      </c>
      <c r="X66" s="74">
        <f>'Tabella-Z2'!K73</f>
        <v>0.04</v>
      </c>
      <c r="Y66" s="260"/>
      <c r="Z66" s="76">
        <f t="shared" si="32"/>
        <v>0</v>
      </c>
      <c r="AA66" s="78">
        <f>'Tabella-Z2'!K73</f>
        <v>0.04</v>
      </c>
    </row>
    <row r="67" spans="1:27" ht="18.75" hidden="1" customHeight="1" outlineLevel="1" x14ac:dyDescent="0.3">
      <c r="A67" s="166"/>
      <c r="B67" s="179" t="s">
        <v>506</v>
      </c>
      <c r="C67" s="462" t="s">
        <v>507</v>
      </c>
      <c r="D67" s="462"/>
      <c r="E67" s="462"/>
      <c r="F67" s="40"/>
      <c r="G67" s="256"/>
      <c r="H67" s="76">
        <f t="shared" si="26"/>
        <v>0</v>
      </c>
      <c r="I67" s="74">
        <f>'Tabella-Z2'!H74</f>
        <v>7.0000000000000007E-2</v>
      </c>
      <c r="J67" s="251"/>
      <c r="K67" s="76">
        <f t="shared" si="27"/>
        <v>0</v>
      </c>
      <c r="L67" s="77">
        <f>'Tabella-Z2'!H74</f>
        <v>7.0000000000000007E-2</v>
      </c>
      <c r="M67" s="254"/>
      <c r="N67" s="75">
        <f t="shared" si="28"/>
        <v>0</v>
      </c>
      <c r="O67" s="74">
        <f>'Tabella-Z2'!I74</f>
        <v>0.04</v>
      </c>
      <c r="P67" s="251"/>
      <c r="Q67" s="76">
        <f t="shared" si="29"/>
        <v>0</v>
      </c>
      <c r="R67" s="76">
        <f>'Tabella-Z2'!I74</f>
        <v>0.04</v>
      </c>
      <c r="S67" s="260"/>
      <c r="T67" s="76">
        <f t="shared" si="30"/>
        <v>0</v>
      </c>
      <c r="U67" s="74">
        <f>'Tabella-Z2'!K74</f>
        <v>7.0000000000000007E-2</v>
      </c>
      <c r="V67" s="260"/>
      <c r="W67" s="76">
        <f t="shared" si="31"/>
        <v>0</v>
      </c>
      <c r="X67" s="74">
        <f>'Tabella-Z2'!K74</f>
        <v>7.0000000000000007E-2</v>
      </c>
      <c r="Y67" s="260"/>
      <c r="Z67" s="76">
        <f t="shared" si="32"/>
        <v>0</v>
      </c>
      <c r="AA67" s="78">
        <f>'Tabella-Z2'!K74</f>
        <v>7.0000000000000007E-2</v>
      </c>
    </row>
    <row r="68" spans="1:27" ht="18.75" hidden="1" customHeight="1" outlineLevel="1" x14ac:dyDescent="0.3">
      <c r="A68" s="166"/>
      <c r="B68" s="179" t="s">
        <v>508</v>
      </c>
      <c r="C68" s="462" t="s">
        <v>484</v>
      </c>
      <c r="D68" s="462"/>
      <c r="E68" s="462"/>
      <c r="F68" s="40"/>
      <c r="G68" s="256"/>
      <c r="H68" s="76">
        <f t="shared" si="26"/>
        <v>0</v>
      </c>
      <c r="I68" s="74">
        <f>'Tabella-Z2'!H75</f>
        <v>0.03</v>
      </c>
      <c r="J68" s="251"/>
      <c r="K68" s="76">
        <f t="shared" si="27"/>
        <v>0</v>
      </c>
      <c r="L68" s="77">
        <f>'Tabella-Z2'!H75</f>
        <v>0.03</v>
      </c>
      <c r="M68" s="254"/>
      <c r="N68" s="75">
        <f t="shared" si="28"/>
        <v>0</v>
      </c>
      <c r="O68" s="74">
        <f>'Tabella-Z2'!I75</f>
        <v>0.03</v>
      </c>
      <c r="P68" s="251"/>
      <c r="Q68" s="76">
        <f t="shared" si="29"/>
        <v>0</v>
      </c>
      <c r="R68" s="76">
        <f>'Tabella-Z2'!I75</f>
        <v>0.03</v>
      </c>
      <c r="S68" s="260"/>
      <c r="T68" s="76">
        <f t="shared" si="30"/>
        <v>0</v>
      </c>
      <c r="U68" s="74">
        <f>'Tabella-Z2'!K75</f>
        <v>0.01</v>
      </c>
      <c r="V68" s="260"/>
      <c r="W68" s="76">
        <f t="shared" si="31"/>
        <v>0</v>
      </c>
      <c r="X68" s="74">
        <f>'Tabella-Z2'!K75</f>
        <v>0.01</v>
      </c>
      <c r="Y68" s="260"/>
      <c r="Z68" s="76">
        <f t="shared" si="32"/>
        <v>0</v>
      </c>
      <c r="AA68" s="78">
        <f>'Tabella-Z2'!K75</f>
        <v>0.01</v>
      </c>
    </row>
    <row r="69" spans="1:27" ht="18" hidden="1" customHeight="1" outlineLevel="1" x14ac:dyDescent="0.3">
      <c r="A69" s="166"/>
      <c r="B69" s="179" t="s">
        <v>509</v>
      </c>
      <c r="C69" s="462" t="s">
        <v>510</v>
      </c>
      <c r="D69" s="462"/>
      <c r="E69" s="462"/>
      <c r="F69" s="40"/>
      <c r="G69" s="256"/>
      <c r="H69" s="76">
        <f t="shared" si="26"/>
        <v>0</v>
      </c>
      <c r="I69" s="74">
        <f>'Tabella-Z2'!H76</f>
        <v>0.02</v>
      </c>
      <c r="J69" s="251"/>
      <c r="K69" s="76">
        <f t="shared" si="27"/>
        <v>0</v>
      </c>
      <c r="L69" s="77">
        <f>'Tabella-Z2'!H76</f>
        <v>0.02</v>
      </c>
      <c r="M69" s="254"/>
      <c r="N69" s="75">
        <f t="shared" si="28"/>
        <v>0</v>
      </c>
      <c r="O69" s="74">
        <f>'Tabella-Z2'!I76</f>
        <v>0.02</v>
      </c>
      <c r="P69" s="251"/>
      <c r="Q69" s="76">
        <f t="shared" si="29"/>
        <v>0</v>
      </c>
      <c r="R69" s="76">
        <f>'Tabella-Z2'!I76</f>
        <v>0.02</v>
      </c>
      <c r="S69" s="260"/>
      <c r="T69" s="76">
        <f t="shared" si="30"/>
        <v>0</v>
      </c>
      <c r="U69" s="74">
        <f>'Tabella-Z2'!K76</f>
        <v>0.02</v>
      </c>
      <c r="V69" s="260"/>
      <c r="W69" s="76">
        <f t="shared" si="31"/>
        <v>0</v>
      </c>
      <c r="X69" s="74">
        <f>'Tabella-Z2'!K76</f>
        <v>0.02</v>
      </c>
      <c r="Y69" s="260"/>
      <c r="Z69" s="76">
        <f t="shared" si="32"/>
        <v>0</v>
      </c>
      <c r="AA69" s="78">
        <f>'Tabella-Z2'!K76</f>
        <v>0.02</v>
      </c>
    </row>
    <row r="70" spans="1:27" ht="18" hidden="1" customHeight="1" outlineLevel="1" x14ac:dyDescent="0.3">
      <c r="A70" s="166"/>
      <c r="B70" s="179" t="s">
        <v>511</v>
      </c>
      <c r="C70" s="462" t="s">
        <v>319</v>
      </c>
      <c r="D70" s="476"/>
      <c r="E70" s="476"/>
      <c r="F70" s="40"/>
      <c r="G70" s="256"/>
      <c r="H70" s="76">
        <f t="shared" si="26"/>
        <v>0</v>
      </c>
      <c r="I70" s="74">
        <f>'Tabella-Z2'!H77</f>
        <v>7.0000000000000007E-2</v>
      </c>
      <c r="J70" s="251"/>
      <c r="K70" s="76">
        <f t="shared" si="27"/>
        <v>0</v>
      </c>
      <c r="L70" s="77">
        <f>'Tabella-Z2'!H77</f>
        <v>7.0000000000000007E-2</v>
      </c>
      <c r="M70" s="254"/>
      <c r="N70" s="75">
        <f t="shared" si="28"/>
        <v>0</v>
      </c>
      <c r="O70" s="74">
        <f>'Tabella-Z2'!I77</f>
        <v>7.0000000000000007E-2</v>
      </c>
      <c r="P70" s="251"/>
      <c r="Q70" s="76">
        <f t="shared" si="29"/>
        <v>0</v>
      </c>
      <c r="R70" s="76">
        <f>'Tabella-Z2'!I77</f>
        <v>7.0000000000000007E-2</v>
      </c>
      <c r="S70" s="260"/>
      <c r="T70" s="76">
        <f t="shared" si="30"/>
        <v>0</v>
      </c>
      <c r="U70" s="74">
        <f>'Tabella-Z2'!K77</f>
        <v>0.08</v>
      </c>
      <c r="V70" s="260"/>
      <c r="W70" s="76">
        <f t="shared" si="31"/>
        <v>0</v>
      </c>
      <c r="X70" s="74">
        <f>'Tabella-Z2'!K77</f>
        <v>0.08</v>
      </c>
      <c r="Y70" s="260"/>
      <c r="Z70" s="76">
        <f t="shared" si="32"/>
        <v>0</v>
      </c>
      <c r="AA70" s="78">
        <f>'Tabella-Z2'!K77</f>
        <v>0.08</v>
      </c>
    </row>
    <row r="71" spans="1:27" ht="18" hidden="1" customHeight="1" outlineLevel="1" x14ac:dyDescent="0.3">
      <c r="A71" s="166"/>
      <c r="B71" s="179" t="s">
        <v>512</v>
      </c>
      <c r="C71" s="462" t="s">
        <v>471</v>
      </c>
      <c r="D71" s="462"/>
      <c r="E71" s="462"/>
      <c r="F71" s="40"/>
      <c r="G71" s="256"/>
      <c r="H71" s="76">
        <f t="shared" si="26"/>
        <v>0</v>
      </c>
      <c r="I71" s="74">
        <f>'Tabella-Z2'!H78</f>
        <v>0.06</v>
      </c>
      <c r="J71" s="251"/>
      <c r="K71" s="76">
        <f t="shared" si="27"/>
        <v>0</v>
      </c>
      <c r="L71" s="77">
        <f>'Tabella-Z2'!H78</f>
        <v>0.06</v>
      </c>
      <c r="M71" s="254"/>
      <c r="N71" s="75">
        <f t="shared" si="28"/>
        <v>0</v>
      </c>
      <c r="O71" s="74">
        <f>'Tabella-Z2'!I78</f>
        <v>0.06</v>
      </c>
      <c r="P71" s="251"/>
      <c r="Q71" s="76">
        <f t="shared" si="29"/>
        <v>0</v>
      </c>
      <c r="R71" s="76">
        <f>'Tabella-Z2'!I78</f>
        <v>0.06</v>
      </c>
      <c r="S71" s="260"/>
      <c r="T71" s="76">
        <f t="shared" si="30"/>
        <v>0</v>
      </c>
      <c r="U71" s="74">
        <f>'Tabella-Z2'!K78</f>
        <v>0.06</v>
      </c>
      <c r="V71" s="260"/>
      <c r="W71" s="76">
        <f t="shared" si="31"/>
        <v>0</v>
      </c>
      <c r="X71" s="74">
        <f>'Tabella-Z2'!K78</f>
        <v>0.06</v>
      </c>
      <c r="Y71" s="260"/>
      <c r="Z71" s="76">
        <f t="shared" si="32"/>
        <v>0</v>
      </c>
      <c r="AA71" s="78">
        <f>'Tabella-Z2'!K78</f>
        <v>0.06</v>
      </c>
    </row>
    <row r="72" spans="1:27" ht="18" hidden="1" customHeight="1" outlineLevel="1" x14ac:dyDescent="0.3">
      <c r="A72" s="166"/>
      <c r="B72" s="179" t="s">
        <v>513</v>
      </c>
      <c r="C72" s="462" t="s">
        <v>473</v>
      </c>
      <c r="D72" s="462"/>
      <c r="E72" s="462"/>
      <c r="F72" s="40"/>
      <c r="G72" s="256"/>
      <c r="H72" s="76">
        <f t="shared" si="26"/>
        <v>0</v>
      </c>
      <c r="I72" s="74">
        <f>'Tabella-Z2'!H79</f>
        <v>0.03</v>
      </c>
      <c r="J72" s="251"/>
      <c r="K72" s="76">
        <f t="shared" si="27"/>
        <v>0</v>
      </c>
      <c r="L72" s="77">
        <f>'Tabella-Z2'!H79</f>
        <v>0.03</v>
      </c>
      <c r="M72" s="254"/>
      <c r="N72" s="75">
        <f t="shared" si="28"/>
        <v>0</v>
      </c>
      <c r="O72" s="74">
        <f>'Tabella-Z2'!I79</f>
        <v>0.03</v>
      </c>
      <c r="P72" s="251"/>
      <c r="Q72" s="76">
        <f t="shared" si="29"/>
        <v>0</v>
      </c>
      <c r="R72" s="76">
        <f>'Tabella-Z2'!I79</f>
        <v>0.03</v>
      </c>
      <c r="S72" s="260"/>
      <c r="T72" s="76">
        <f t="shared" si="30"/>
        <v>0</v>
      </c>
      <c r="U72" s="74">
        <f>'Tabella-Z2'!K79</f>
        <v>0.03</v>
      </c>
      <c r="V72" s="260"/>
      <c r="W72" s="76">
        <f t="shared" si="31"/>
        <v>0</v>
      </c>
      <c r="X72" s="74">
        <f>'Tabella-Z2'!K79</f>
        <v>0.03</v>
      </c>
      <c r="Y72" s="260"/>
      <c r="Z72" s="76">
        <f t="shared" si="32"/>
        <v>0</v>
      </c>
      <c r="AA72" s="78">
        <f>'Tabella-Z2'!K79</f>
        <v>0.03</v>
      </c>
    </row>
    <row r="73" spans="1:27" ht="18" hidden="1" customHeight="1" outlineLevel="1" x14ac:dyDescent="0.3">
      <c r="A73" s="166"/>
      <c r="B73" s="179" t="s">
        <v>514</v>
      </c>
      <c r="C73" s="462" t="s">
        <v>475</v>
      </c>
      <c r="D73" s="462"/>
      <c r="E73" s="462"/>
      <c r="F73" s="40"/>
      <c r="G73" s="256"/>
      <c r="H73" s="76">
        <f t="shared" si="26"/>
        <v>0</v>
      </c>
      <c r="I73" s="74">
        <f>'Tabella-Z2'!H80</f>
        <v>0.03</v>
      </c>
      <c r="J73" s="251"/>
      <c r="K73" s="76">
        <f t="shared" si="27"/>
        <v>0</v>
      </c>
      <c r="L73" s="77">
        <f>'Tabella-Z2'!H80</f>
        <v>0.03</v>
      </c>
      <c r="M73" s="254"/>
      <c r="N73" s="75">
        <f t="shared" si="28"/>
        <v>0</v>
      </c>
      <c r="O73" s="74">
        <f>'Tabella-Z2'!I80</f>
        <v>0.03</v>
      </c>
      <c r="P73" s="251"/>
      <c r="Q73" s="76">
        <f t="shared" si="29"/>
        <v>0</v>
      </c>
      <c r="R73" s="76">
        <f>'Tabella-Z2'!I80</f>
        <v>0.03</v>
      </c>
      <c r="S73" s="260"/>
      <c r="T73" s="76">
        <f t="shared" si="30"/>
        <v>0</v>
      </c>
      <c r="U73" s="74">
        <f>'Tabella-Z2'!K80</f>
        <v>0.03</v>
      </c>
      <c r="V73" s="260"/>
      <c r="W73" s="76">
        <f t="shared" si="31"/>
        <v>0</v>
      </c>
      <c r="X73" s="74">
        <f>'Tabella-Z2'!K80</f>
        <v>0.03</v>
      </c>
      <c r="Y73" s="260"/>
      <c r="Z73" s="76">
        <f t="shared" si="32"/>
        <v>0</v>
      </c>
      <c r="AA73" s="78">
        <f>'Tabella-Z2'!K80</f>
        <v>0.03</v>
      </c>
    </row>
    <row r="74" spans="1:27" ht="18" hidden="1" customHeight="1" outlineLevel="1" x14ac:dyDescent="0.3">
      <c r="A74" s="166"/>
      <c r="B74" s="179" t="s">
        <v>515</v>
      </c>
      <c r="C74" s="462" t="s">
        <v>477</v>
      </c>
      <c r="D74" s="462"/>
      <c r="E74" s="462"/>
      <c r="F74" s="40"/>
      <c r="G74" s="256"/>
      <c r="H74" s="76">
        <f t="shared" si="26"/>
        <v>0</v>
      </c>
      <c r="I74" s="74">
        <f>'Tabella-Z2'!H81</f>
        <v>0.03</v>
      </c>
      <c r="J74" s="251"/>
      <c r="K74" s="76">
        <f t="shared" si="27"/>
        <v>0</v>
      </c>
      <c r="L74" s="77">
        <f>'Tabella-Z2'!H81</f>
        <v>0.03</v>
      </c>
      <c r="M74" s="254"/>
      <c r="N74" s="75">
        <f t="shared" si="28"/>
        <v>0</v>
      </c>
      <c r="O74" s="74">
        <f>'Tabella-Z2'!I81</f>
        <v>0.03</v>
      </c>
      <c r="P74" s="251"/>
      <c r="Q74" s="76">
        <f t="shared" si="29"/>
        <v>0</v>
      </c>
      <c r="R74" s="76">
        <f>'Tabella-Z2'!I81</f>
        <v>0.03</v>
      </c>
      <c r="S74" s="260"/>
      <c r="T74" s="76">
        <f t="shared" si="30"/>
        <v>0</v>
      </c>
      <c r="U74" s="74">
        <f>'Tabella-Z2'!K81</f>
        <v>0.03</v>
      </c>
      <c r="V74" s="260"/>
      <c r="W74" s="76">
        <f t="shared" si="31"/>
        <v>0</v>
      </c>
      <c r="X74" s="74">
        <f>'Tabella-Z2'!K81</f>
        <v>0.03</v>
      </c>
      <c r="Y74" s="260"/>
      <c r="Z74" s="76">
        <f t="shared" si="32"/>
        <v>0</v>
      </c>
      <c r="AA74" s="78">
        <f>'Tabella-Z2'!K81</f>
        <v>0.03</v>
      </c>
    </row>
    <row r="75" spans="1:27" ht="18" hidden="1" customHeight="1" outlineLevel="1" x14ac:dyDescent="0.3">
      <c r="A75" s="166"/>
      <c r="B75" s="488" t="s">
        <v>516</v>
      </c>
      <c r="C75" s="468" t="s">
        <v>325</v>
      </c>
      <c r="D75" s="180" t="s">
        <v>439</v>
      </c>
      <c r="E75" s="189">
        <v>250000</v>
      </c>
      <c r="F75" s="491"/>
      <c r="G75" s="511"/>
      <c r="H75" s="41">
        <f t="shared" si="26"/>
        <v>0</v>
      </c>
      <c r="I75" s="56">
        <f>'Tabella-Z2'!H82</f>
        <v>6.4000000000000001E-2</v>
      </c>
      <c r="J75" s="500"/>
      <c r="K75" s="41">
        <f>IF($F75="X",L75,IF(J75="X",L75,0))</f>
        <v>0</v>
      </c>
      <c r="L75" s="42">
        <f>'Tabella-Z2'!H82</f>
        <v>6.4000000000000001E-2</v>
      </c>
      <c r="M75" s="497"/>
      <c r="N75" s="52">
        <f t="shared" si="28"/>
        <v>0</v>
      </c>
      <c r="O75" s="56">
        <f>IF(M6="",0,IF(VLOOKUP($M$6,'Tabella-Z1'!$K$27:$M$32,3)=13,'Tabella-Z2'!I82,'Tabella-Z2'!J82))</f>
        <v>6.4000000000000001E-2</v>
      </c>
      <c r="P75" s="500"/>
      <c r="Q75" s="41">
        <f>IF($F75="X",R75,IF(P75="X",R75,0))</f>
        <v>0</v>
      </c>
      <c r="R75" s="41">
        <f>IF(P6="",0,IF(VLOOKUP($M$6,'Tabella-Z1'!$K$27:$M$32,3)=13,'Tabella-Z2'!I82,'Tabella-Z2'!J82))</f>
        <v>6.4000000000000001E-2</v>
      </c>
      <c r="S75" s="523"/>
      <c r="T75" s="41">
        <f>IF($F75="X",U75,IF(S75="X",U75,0))</f>
        <v>0</v>
      </c>
      <c r="U75" s="56">
        <f>'Tabella-Z2'!K82</f>
        <v>6.4000000000000001E-2</v>
      </c>
      <c r="V75" s="523"/>
      <c r="W75" s="41">
        <f>IF($F75="X",X75,IF(V75="X",X75,0))</f>
        <v>0</v>
      </c>
      <c r="X75" s="56">
        <f>'Tabella-Z2'!K82</f>
        <v>6.4000000000000001E-2</v>
      </c>
      <c r="Y75" s="523"/>
      <c r="Z75" s="41">
        <f>IF($F75="X",AA75,IF(Y75="X",AA75,0))</f>
        <v>0</v>
      </c>
      <c r="AA75" s="43">
        <f>'Tabella-Z2'!K82</f>
        <v>6.4000000000000001E-2</v>
      </c>
    </row>
    <row r="76" spans="1:27" ht="18" hidden="1" customHeight="1" outlineLevel="1" x14ac:dyDescent="0.3">
      <c r="A76" s="166"/>
      <c r="B76" s="489"/>
      <c r="C76" s="490"/>
      <c r="D76" s="183" t="s">
        <v>440</v>
      </c>
      <c r="E76" s="190">
        <v>500000</v>
      </c>
      <c r="F76" s="492"/>
      <c r="G76" s="512"/>
      <c r="H76" s="61">
        <f>IF(AND($F$75="X",$G$4&gt;E75),I76,IF(AND($G$75="X",$G$4&gt;E75),I76,0))</f>
        <v>0</v>
      </c>
      <c r="I76" s="59">
        <f>'Tabella-Z2'!H83</f>
        <v>1.9E-2</v>
      </c>
      <c r="J76" s="501"/>
      <c r="K76" s="61">
        <f>IF(AND($F$75="X",$J$4&gt;E75),L76,IF(AND($G$75="X",$J$4&gt;E75),L76,0))</f>
        <v>0</v>
      </c>
      <c r="L76" s="62">
        <f>'Tabella-Z2'!H83</f>
        <v>1.9E-2</v>
      </c>
      <c r="M76" s="498"/>
      <c r="N76" s="60">
        <f>IF(AND($F$75="X",$M$4&gt;E75),O76,IF(AND($M$75="X",$M$4&gt;E75),O76,0))</f>
        <v>0</v>
      </c>
      <c r="O76" s="59">
        <f>IF(M6="",0,IF(VLOOKUP($M$6,'Tabella-Z1'!$K$27:$M$32,3)=13,'Tabella-Z2'!I83,'Tabella-Z2'!J83))</f>
        <v>1.9E-2</v>
      </c>
      <c r="P76" s="501"/>
      <c r="Q76" s="61">
        <f>IF(AND($F$75="X",$P$4&gt;E75),R76,IF(AND($M$75="X",$P$4&gt;E75),R76,0))</f>
        <v>0</v>
      </c>
      <c r="R76" s="61">
        <f>IF(P6="",0,IF(VLOOKUP($M$6,'Tabella-Z1'!$K$27:$M$32,3)=13,'Tabella-Z2'!I83,'Tabella-Z2'!J83))</f>
        <v>1.9E-2</v>
      </c>
      <c r="S76" s="524"/>
      <c r="T76" s="61">
        <f>IF(AND($F$75="X",$S$4&gt;E75),U76,IF(AND($S$75="X",$S$4&gt;E75),U76,0))</f>
        <v>0</v>
      </c>
      <c r="U76" s="59">
        <f>'Tabella-Z2'!K83</f>
        <v>1.9E-2</v>
      </c>
      <c r="V76" s="524"/>
      <c r="W76" s="61">
        <f>IF(AND($F$75="X",$V$4&gt;E75),X76,IF(AND($V$75="X",$V$4&gt;E75),X76,0))</f>
        <v>0</v>
      </c>
      <c r="X76" s="59">
        <f>'Tabella-Z2'!K83</f>
        <v>1.9E-2</v>
      </c>
      <c r="Y76" s="524"/>
      <c r="Z76" s="61">
        <f>IF(AND($F$75="X",$Y$4&gt;E75),AA76,IF(AND($V$75="X",$Y$4&gt;E75),AA76,0))</f>
        <v>0</v>
      </c>
      <c r="AA76" s="63">
        <f>'Tabella-Z2'!K83</f>
        <v>1.9E-2</v>
      </c>
    </row>
    <row r="77" spans="1:27" ht="18" hidden="1" customHeight="1" outlineLevel="1" x14ac:dyDescent="0.3">
      <c r="A77" s="166"/>
      <c r="B77" s="489"/>
      <c r="C77" s="490"/>
      <c r="D77" s="183" t="s">
        <v>440</v>
      </c>
      <c r="E77" s="190">
        <v>1000000</v>
      </c>
      <c r="F77" s="492"/>
      <c r="G77" s="512"/>
      <c r="H77" s="61">
        <f>IF(AND($F$75="X",$G$4&gt;E76),I77,IF(AND($G$75="X",$G$4&gt;E76),I77,0))</f>
        <v>0</v>
      </c>
      <c r="I77" s="59">
        <f>'Tabella-Z2'!H84</f>
        <v>2.1000000000000001E-2</v>
      </c>
      <c r="J77" s="501"/>
      <c r="K77" s="61">
        <f>IF(AND($F$75="X",$J$4&gt;E76),L77,IF(AND($G$75="X",$J$4&gt;E76),L77,0))</f>
        <v>0</v>
      </c>
      <c r="L77" s="62">
        <f>'Tabella-Z2'!H84</f>
        <v>2.1000000000000001E-2</v>
      </c>
      <c r="M77" s="498"/>
      <c r="N77" s="60">
        <f>IF(AND($F$75="X",$M$4&gt;E76),O77,IF(AND($M$75="X",$M$4&gt;E76),O77,0))</f>
        <v>0</v>
      </c>
      <c r="O77" s="59">
        <f>IF(M6="",0,IF(VLOOKUP($M$6,'Tabella-Z1'!$K$27:$M$32,3)=13,'Tabella-Z2'!I84,'Tabella-Z2'!J84))</f>
        <v>2.1000000000000001E-2</v>
      </c>
      <c r="P77" s="501"/>
      <c r="Q77" s="61">
        <f>IF(AND($F$75="X",$P$4&gt;E76),R77,IF(AND($M$75="X",$P$4&gt;E76),R77,0))</f>
        <v>0</v>
      </c>
      <c r="R77" s="61">
        <f>IF(P6="",0,IF(VLOOKUP($M$6,'Tabella-Z1'!$K$27:$M$32,3)=13,'Tabella-Z2'!I84,'Tabella-Z2'!J84))</f>
        <v>2.1000000000000001E-2</v>
      </c>
      <c r="S77" s="524"/>
      <c r="T77" s="61">
        <f>IF(AND($F$75="X",$S$4&gt;E76),U77,IF(AND($S$75="X",$S$4&gt;E76),U77,0))</f>
        <v>0</v>
      </c>
      <c r="U77" s="59">
        <f>'Tabella-Z2'!K84</f>
        <v>2.1000000000000001E-2</v>
      </c>
      <c r="V77" s="524"/>
      <c r="W77" s="61">
        <f>IF(AND($F$75="X",$V$4&gt;E76),X77,IF(AND($V$75="X",$V$4&gt;E76),X77,0))</f>
        <v>0</v>
      </c>
      <c r="X77" s="59">
        <f>'Tabella-Z2'!K84</f>
        <v>2.1000000000000001E-2</v>
      </c>
      <c r="Y77" s="524"/>
      <c r="Z77" s="61">
        <f>IF(AND($F$75="X",$Y$4&gt;E76),AA77,IF(AND($V$75="X",$Y$4&gt;E76),AA77,0))</f>
        <v>0</v>
      </c>
      <c r="AA77" s="63">
        <f>'Tabella-Z2'!K84</f>
        <v>2.1000000000000001E-2</v>
      </c>
    </row>
    <row r="78" spans="1:27" ht="18" hidden="1" customHeight="1" outlineLevel="1" x14ac:dyDescent="0.3">
      <c r="A78" s="166"/>
      <c r="B78" s="489"/>
      <c r="C78" s="490"/>
      <c r="D78" s="183" t="s">
        <v>440</v>
      </c>
      <c r="E78" s="190">
        <v>2500000</v>
      </c>
      <c r="F78" s="492"/>
      <c r="G78" s="512"/>
      <c r="H78" s="61">
        <f>IF(AND($F$75="X",$G$4&gt;E77),I78,IF(AND($G$75="X",$G$4&gt;E77),I78,0))</f>
        <v>0</v>
      </c>
      <c r="I78" s="59">
        <f>'Tabella-Z2'!H85</f>
        <v>2.9000000000000001E-2</v>
      </c>
      <c r="J78" s="501"/>
      <c r="K78" s="61">
        <f>IF(AND($F$75="X",$J$4&gt;E77),L78,IF(AND($G$75="X",$J$4&gt;E77),L78,0))</f>
        <v>0</v>
      </c>
      <c r="L78" s="62">
        <f>'Tabella-Z2'!H85</f>
        <v>2.9000000000000001E-2</v>
      </c>
      <c r="M78" s="498"/>
      <c r="N78" s="60">
        <f>IF(AND($F$75="X",$M$4&gt;E77),O78,IF(AND($M$75="X",$M$4&gt;E77),O78,0))</f>
        <v>0</v>
      </c>
      <c r="O78" s="59">
        <f>IF(M6="",0,IF(VLOOKUP($M$6,'Tabella-Z1'!$K$27:$M$32,3)=13,'Tabella-Z2'!I85,'Tabella-Z2'!J85))</f>
        <v>2.9000000000000001E-2</v>
      </c>
      <c r="P78" s="501"/>
      <c r="Q78" s="61">
        <f>IF(AND($F$75="X",$P$4&gt;E77),R78,IF(AND($M$75="X",$P$4&gt;E77),R78,0))</f>
        <v>0</v>
      </c>
      <c r="R78" s="61">
        <f>IF(P6="",0,IF(VLOOKUP($M$6,'Tabella-Z1'!$K$27:$M$32,3)=13,'Tabella-Z2'!I85,'Tabella-Z2'!J85))</f>
        <v>2.9000000000000001E-2</v>
      </c>
      <c r="S78" s="524"/>
      <c r="T78" s="61">
        <f>IF(AND($F$75="X",$S$4&gt;E77),U78,IF(AND($S$75="X",$S$4&gt;E77),U78,0))</f>
        <v>0</v>
      </c>
      <c r="U78" s="59">
        <f>'Tabella-Z2'!K85</f>
        <v>2.9000000000000001E-2</v>
      </c>
      <c r="V78" s="524"/>
      <c r="W78" s="61">
        <f>IF(AND($F$75="X",$V$4&gt;E77),X78,IF(AND($V$75="X",$V$4&gt;E77),X78,0))</f>
        <v>0</v>
      </c>
      <c r="X78" s="59">
        <f>'Tabella-Z2'!K85</f>
        <v>2.9000000000000001E-2</v>
      </c>
      <c r="Y78" s="524"/>
      <c r="Z78" s="61">
        <f>IF(AND($F$75="X",$Y$4&gt;E77),AA78,IF(AND($V$75="X",$Y$4&gt;E77),AA78,0))</f>
        <v>0</v>
      </c>
      <c r="AA78" s="63">
        <f>'Tabella-Z2'!K85</f>
        <v>2.9000000000000001E-2</v>
      </c>
    </row>
    <row r="79" spans="1:27" ht="18" hidden="1" customHeight="1" outlineLevel="1" x14ac:dyDescent="0.3">
      <c r="A79" s="166"/>
      <c r="B79" s="489"/>
      <c r="C79" s="490"/>
      <c r="D79" s="183" t="s">
        <v>440</v>
      </c>
      <c r="E79" s="190">
        <v>10000000</v>
      </c>
      <c r="F79" s="492"/>
      <c r="G79" s="512"/>
      <c r="H79" s="61">
        <f>IF(AND($F$75="X",$G$4&gt;E78),I79,IF(AND($G$75="X",$G$4&gt;E78),I79,0))</f>
        <v>0</v>
      </c>
      <c r="I79" s="59">
        <f>'Tabella-Z2'!H86</f>
        <v>3.7999999999999999E-2</v>
      </c>
      <c r="J79" s="501"/>
      <c r="K79" s="61">
        <f>IF(AND($F$75="X",$J$4&gt;E78),L79,IF(AND($G$75="X",$J$4&gt;E78),L79,0))</f>
        <v>0</v>
      </c>
      <c r="L79" s="62">
        <f>'Tabella-Z2'!H86</f>
        <v>3.7999999999999999E-2</v>
      </c>
      <c r="M79" s="498"/>
      <c r="N79" s="60">
        <f>IF(AND($F$75="X",$M$4&gt;E78),O79,IF(AND($M$75="X",$M$4&gt;E78),O79,0))</f>
        <v>0</v>
      </c>
      <c r="O79" s="59">
        <f>IF(M6="",0,IF(VLOOKUP($M$6,'Tabella-Z1'!$K$27:$M$32,3)=13,'Tabella-Z2'!I86,'Tabella-Z2'!J86))</f>
        <v>3.7999999999999999E-2</v>
      </c>
      <c r="P79" s="501"/>
      <c r="Q79" s="61">
        <f>IF(AND($F$75="X",$P$4&gt;E78),R79,IF(AND($M$75="X",$P$4&gt;E78),R79,0))</f>
        <v>0</v>
      </c>
      <c r="R79" s="61">
        <f>IF(P6="",0,IF(VLOOKUP($M$6,'Tabella-Z1'!$K$27:$M$32,3)=13,'Tabella-Z2'!I86,'Tabella-Z2'!J86))</f>
        <v>3.7999999999999999E-2</v>
      </c>
      <c r="S79" s="524"/>
      <c r="T79" s="61">
        <f>IF(AND($F$75="X",$S$4&gt;E78),U79,IF(AND($S$75="X",$S$4&gt;E78),U79,0))</f>
        <v>0</v>
      </c>
      <c r="U79" s="59">
        <f>'Tabella-Z2'!K86</f>
        <v>3.7999999999999999E-2</v>
      </c>
      <c r="V79" s="524"/>
      <c r="W79" s="61">
        <f>IF(AND($F$75="X",$V$4&gt;E78),X79,IF(AND($V$75="X",$V$4&gt;E78),X79,0))</f>
        <v>0</v>
      </c>
      <c r="X79" s="59">
        <f>'Tabella-Z2'!K86</f>
        <v>3.7999999999999999E-2</v>
      </c>
      <c r="Y79" s="524"/>
      <c r="Z79" s="61">
        <f>IF(AND($F$75="X",$Y$4&gt;E78),AA79,IF(AND($V$75="X",$Y$4&gt;E78),AA79,0))</f>
        <v>0</v>
      </c>
      <c r="AA79" s="63">
        <f>'Tabella-Z2'!K86</f>
        <v>3.7999999999999999E-2</v>
      </c>
    </row>
    <row r="80" spans="1:27" ht="18" hidden="1" customHeight="1" outlineLevel="1" x14ac:dyDescent="0.3">
      <c r="A80" s="166"/>
      <c r="B80" s="489"/>
      <c r="C80" s="490"/>
      <c r="D80" s="185" t="s">
        <v>441</v>
      </c>
      <c r="E80" s="191"/>
      <c r="F80" s="493"/>
      <c r="G80" s="513"/>
      <c r="H80" s="44">
        <f>IF(AND($F$75="X",$G$4&gt;E79),I80,IF(AND($G$75="X",$G$4&gt;E79),I80,0))</f>
        <v>0</v>
      </c>
      <c r="I80" s="57">
        <f>'Tabella-Z2'!H87</f>
        <v>2.8000000000000001E-2</v>
      </c>
      <c r="J80" s="502"/>
      <c r="K80" s="44">
        <f>IF(AND($F$75="X",$J$4&gt;E79),L80,IF(AND($G$75="X",$J$4&gt;E79),L80,0))</f>
        <v>0</v>
      </c>
      <c r="L80" s="45">
        <f>'Tabella-Z2'!H87</f>
        <v>2.8000000000000001E-2</v>
      </c>
      <c r="M80" s="499"/>
      <c r="N80" s="53">
        <f>IF(AND($F$75="X",$M$4&gt;E79),O80,IF(AND($M$75="X",$M$4&gt;E79),O80,0))</f>
        <v>0</v>
      </c>
      <c r="O80" s="57">
        <f>IF(M6="",0,IF(VLOOKUP($M$6,'Tabella-Z1'!$K$27:$M$32,3)=13,'Tabella-Z2'!I87,'Tabella-Z2'!J87))</f>
        <v>2.8000000000000001E-2</v>
      </c>
      <c r="P80" s="502"/>
      <c r="Q80" s="44">
        <f>IF(AND($F$75="X",$P$4&gt;E79),R80,IF(AND($M$75="X",$P$4&gt;E79),R80,0))</f>
        <v>0</v>
      </c>
      <c r="R80" s="44">
        <f>IF(P6="",0,IF(VLOOKUP($M$6,'Tabella-Z1'!$K$27:$M$32,3)=13,'Tabella-Z2'!I87,'Tabella-Z2'!J87))</f>
        <v>2.8000000000000001E-2</v>
      </c>
      <c r="S80" s="525"/>
      <c r="T80" s="44">
        <f>IF(AND($F$75="X",$S$4&gt;E79),U80,IF(AND($S$75="X",$S$4&gt;E79),U80,0))</f>
        <v>0</v>
      </c>
      <c r="U80" s="57">
        <f>'Tabella-Z2'!K87</f>
        <v>2.8000000000000001E-2</v>
      </c>
      <c r="V80" s="525"/>
      <c r="W80" s="44">
        <f>IF(AND($F$75="X",$V$4&gt;E79),X80,IF(AND($V$75="X",$V$4&gt;E79),X80,0))</f>
        <v>0</v>
      </c>
      <c r="X80" s="57">
        <f>'Tabella-Z2'!K87</f>
        <v>2.8000000000000001E-2</v>
      </c>
      <c r="Y80" s="525"/>
      <c r="Z80" s="44">
        <f>IF(AND($F$75="X",$Y$4&gt;E79),AA80,IF(AND($V$75="X",$Y$4&gt;E79),AA80,0))</f>
        <v>0</v>
      </c>
      <c r="AA80" s="46">
        <f>'Tabella-Z2'!K87</f>
        <v>2.8000000000000001E-2</v>
      </c>
    </row>
    <row r="81" spans="1:27" ht="18" hidden="1" customHeight="1" outlineLevel="1" x14ac:dyDescent="0.3">
      <c r="A81" s="166"/>
      <c r="B81" s="179" t="s">
        <v>517</v>
      </c>
      <c r="C81" s="462" t="s">
        <v>518</v>
      </c>
      <c r="D81" s="462"/>
      <c r="E81" s="462"/>
      <c r="F81" s="40"/>
      <c r="G81" s="514" t="s">
        <v>1</v>
      </c>
      <c r="H81" s="515"/>
      <c r="I81" s="516"/>
      <c r="J81" s="517" t="s">
        <v>1</v>
      </c>
      <c r="K81" s="515"/>
      <c r="L81" s="518"/>
      <c r="M81" s="254"/>
      <c r="N81" s="75">
        <f t="shared" ref="N81:N98" si="33">IF($F81="X",O81,IF(M81="X",O81,0))</f>
        <v>0</v>
      </c>
      <c r="O81" s="74">
        <f>'Tabella-Z2'!I88</f>
        <v>0.09</v>
      </c>
      <c r="P81" s="251"/>
      <c r="Q81" s="75">
        <f t="shared" ref="Q81:Q91" si="34">IF($F81="X",R81,IF(P81="X",R81,0))</f>
        <v>0</v>
      </c>
      <c r="R81" s="76">
        <f>'Tabella-Z2'!I88</f>
        <v>0.09</v>
      </c>
      <c r="S81" s="519" t="s">
        <v>1</v>
      </c>
      <c r="T81" s="520"/>
      <c r="U81" s="521"/>
      <c r="V81" s="519" t="s">
        <v>1</v>
      </c>
      <c r="W81" s="520"/>
      <c r="X81" s="521"/>
      <c r="Y81" s="519" t="s">
        <v>1</v>
      </c>
      <c r="Z81" s="520"/>
      <c r="AA81" s="522"/>
    </row>
    <row r="82" spans="1:27" ht="18" hidden="1" customHeight="1" outlineLevel="1" x14ac:dyDescent="0.3">
      <c r="A82" s="166"/>
      <c r="B82" s="179" t="s">
        <v>519</v>
      </c>
      <c r="C82" s="462" t="s">
        <v>520</v>
      </c>
      <c r="D82" s="462"/>
      <c r="E82" s="462"/>
      <c r="F82" s="40"/>
      <c r="G82" s="514" t="s">
        <v>1</v>
      </c>
      <c r="H82" s="515"/>
      <c r="I82" s="516"/>
      <c r="J82" s="517" t="s">
        <v>1</v>
      </c>
      <c r="K82" s="515"/>
      <c r="L82" s="518"/>
      <c r="M82" s="254"/>
      <c r="N82" s="75">
        <f t="shared" si="33"/>
        <v>0</v>
      </c>
      <c r="O82" s="74">
        <f>'Tabella-Z2'!I89</f>
        <v>0.12</v>
      </c>
      <c r="P82" s="251"/>
      <c r="Q82" s="75">
        <f t="shared" si="34"/>
        <v>0</v>
      </c>
      <c r="R82" s="76">
        <f>'Tabella-Z2'!I89</f>
        <v>0.12</v>
      </c>
      <c r="S82" s="519" t="s">
        <v>1</v>
      </c>
      <c r="T82" s="520"/>
      <c r="U82" s="521"/>
      <c r="V82" s="519" t="s">
        <v>1</v>
      </c>
      <c r="W82" s="520"/>
      <c r="X82" s="521"/>
      <c r="Y82" s="519" t="s">
        <v>1</v>
      </c>
      <c r="Z82" s="520"/>
      <c r="AA82" s="522"/>
    </row>
    <row r="83" spans="1:27" ht="18" hidden="1" customHeight="1" outlineLevel="1" x14ac:dyDescent="0.3">
      <c r="A83" s="166"/>
      <c r="B83" s="179" t="s">
        <v>521</v>
      </c>
      <c r="C83" s="462" t="s">
        <v>522</v>
      </c>
      <c r="D83" s="462"/>
      <c r="E83" s="462"/>
      <c r="F83" s="40"/>
      <c r="G83" s="514" t="s">
        <v>1</v>
      </c>
      <c r="H83" s="515"/>
      <c r="I83" s="516"/>
      <c r="J83" s="517" t="s">
        <v>1</v>
      </c>
      <c r="K83" s="515"/>
      <c r="L83" s="518"/>
      <c r="M83" s="254"/>
      <c r="N83" s="75">
        <f t="shared" si="33"/>
        <v>0</v>
      </c>
      <c r="O83" s="74">
        <f>'Tabella-Z2'!I90</f>
        <v>0.18</v>
      </c>
      <c r="P83" s="251"/>
      <c r="Q83" s="75">
        <f t="shared" si="34"/>
        <v>0</v>
      </c>
      <c r="R83" s="76">
        <f>'Tabella-Z2'!I90</f>
        <v>0.18</v>
      </c>
      <c r="S83" s="519" t="s">
        <v>1</v>
      </c>
      <c r="T83" s="520"/>
      <c r="U83" s="521"/>
      <c r="V83" s="519" t="s">
        <v>1</v>
      </c>
      <c r="W83" s="520"/>
      <c r="X83" s="521"/>
      <c r="Y83" s="519" t="s">
        <v>1</v>
      </c>
      <c r="Z83" s="520"/>
      <c r="AA83" s="522"/>
    </row>
    <row r="84" spans="1:27" ht="18" hidden="1" customHeight="1" outlineLevel="1" x14ac:dyDescent="0.3">
      <c r="A84" s="166"/>
      <c r="B84" s="179" t="s">
        <v>523</v>
      </c>
      <c r="C84" s="462" t="s">
        <v>482</v>
      </c>
      <c r="D84" s="462"/>
      <c r="E84" s="462"/>
      <c r="F84" s="40"/>
      <c r="G84" s="256"/>
      <c r="H84" s="76">
        <f t="shared" ref="H84:H91" si="35">IF($F84="X",I84,IF(G84="X",I84,0))</f>
        <v>0</v>
      </c>
      <c r="I84" s="74">
        <f>'Tabella-Z2'!H91</f>
        <v>0.05</v>
      </c>
      <c r="J84" s="251"/>
      <c r="K84" s="76">
        <f t="shared" ref="K84:K91" si="36">IF($F84="X",L84,IF(J84="X",L84,0))</f>
        <v>0</v>
      </c>
      <c r="L84" s="77">
        <f>'Tabella-Z2'!H91</f>
        <v>0.05</v>
      </c>
      <c r="M84" s="254"/>
      <c r="N84" s="75">
        <f t="shared" si="33"/>
        <v>0</v>
      </c>
      <c r="O84" s="74">
        <f>'Tabella-Z2'!I91</f>
        <v>0.05</v>
      </c>
      <c r="P84" s="251"/>
      <c r="Q84" s="75">
        <f t="shared" si="34"/>
        <v>0</v>
      </c>
      <c r="R84" s="76">
        <f>'Tabella-Z2'!I91</f>
        <v>0.05</v>
      </c>
      <c r="S84" s="260"/>
      <c r="T84" s="76">
        <f t="shared" ref="T84:T98" si="37">IF($F84="X",U84,IF(S84="X",U84,0))</f>
        <v>0</v>
      </c>
      <c r="U84" s="74">
        <f>'Tabella-Z2'!K91</f>
        <v>0.05</v>
      </c>
      <c r="V84" s="260"/>
      <c r="W84" s="76">
        <f t="shared" ref="W84:W98" si="38">IF($F84="X",X84,IF(V84="X",X84,0))</f>
        <v>0</v>
      </c>
      <c r="X84" s="74">
        <f>'Tabella-Z2'!K91</f>
        <v>0.05</v>
      </c>
      <c r="Y84" s="260"/>
      <c r="Z84" s="76">
        <f t="shared" ref="Z84:Z90" si="39">IF($F84="X",AA84,IF(Y84="X",AA84,0))</f>
        <v>0</v>
      </c>
      <c r="AA84" s="78">
        <f>'Tabella-Z2'!K91</f>
        <v>0.05</v>
      </c>
    </row>
    <row r="85" spans="1:27" ht="18" hidden="1" customHeight="1" outlineLevel="1" x14ac:dyDescent="0.3">
      <c r="A85" s="166"/>
      <c r="B85" s="179" t="s">
        <v>524</v>
      </c>
      <c r="C85" s="462" t="s">
        <v>525</v>
      </c>
      <c r="D85" s="462"/>
      <c r="E85" s="462"/>
      <c r="F85" s="40"/>
      <c r="G85" s="256"/>
      <c r="H85" s="76">
        <f t="shared" si="35"/>
        <v>0</v>
      </c>
      <c r="I85" s="74">
        <f>'Tabella-Z2'!H92</f>
        <v>0.06</v>
      </c>
      <c r="J85" s="251"/>
      <c r="K85" s="76">
        <f t="shared" si="36"/>
        <v>0</v>
      </c>
      <c r="L85" s="77">
        <f>'Tabella-Z2'!H92</f>
        <v>0.06</v>
      </c>
      <c r="M85" s="254"/>
      <c r="N85" s="75">
        <f t="shared" si="33"/>
        <v>0</v>
      </c>
      <c r="O85" s="74">
        <f>'Tabella-Z2'!I92</f>
        <v>0.06</v>
      </c>
      <c r="P85" s="251"/>
      <c r="Q85" s="76">
        <f t="shared" si="34"/>
        <v>0</v>
      </c>
      <c r="R85" s="76">
        <f>'Tabella-Z2'!I92</f>
        <v>0.06</v>
      </c>
      <c r="S85" s="260"/>
      <c r="T85" s="76">
        <f t="shared" si="37"/>
        <v>0</v>
      </c>
      <c r="U85" s="74">
        <f>'Tabella-Z2'!K92</f>
        <v>0.06</v>
      </c>
      <c r="V85" s="260"/>
      <c r="W85" s="76">
        <f t="shared" si="38"/>
        <v>0</v>
      </c>
      <c r="X85" s="74">
        <f>'Tabella-Z2'!K92</f>
        <v>0.06</v>
      </c>
      <c r="Y85" s="260"/>
      <c r="Z85" s="76">
        <f t="shared" si="39"/>
        <v>0</v>
      </c>
      <c r="AA85" s="78">
        <f>'Tabella-Z2'!K92</f>
        <v>0.06</v>
      </c>
    </row>
    <row r="86" spans="1:27" ht="18" hidden="1" customHeight="1" outlineLevel="1" x14ac:dyDescent="0.3">
      <c r="A86" s="166"/>
      <c r="B86" s="179" t="s">
        <v>526</v>
      </c>
      <c r="C86" s="462" t="s">
        <v>527</v>
      </c>
      <c r="D86" s="462"/>
      <c r="E86" s="462"/>
      <c r="F86" s="40"/>
      <c r="G86" s="256"/>
      <c r="H86" s="76">
        <f t="shared" si="35"/>
        <v>0</v>
      </c>
      <c r="I86" s="74">
        <f>'Tabella-Z2'!H93</f>
        <v>0.02</v>
      </c>
      <c r="J86" s="251"/>
      <c r="K86" s="76">
        <f t="shared" si="36"/>
        <v>0</v>
      </c>
      <c r="L86" s="77">
        <f>'Tabella-Z2'!H93</f>
        <v>0.02</v>
      </c>
      <c r="M86" s="254"/>
      <c r="N86" s="75">
        <f t="shared" si="33"/>
        <v>0</v>
      </c>
      <c r="O86" s="74">
        <f>'Tabella-Z2'!I93</f>
        <v>0.02</v>
      </c>
      <c r="P86" s="251"/>
      <c r="Q86" s="76">
        <f t="shared" si="34"/>
        <v>0</v>
      </c>
      <c r="R86" s="76">
        <f>'Tabella-Z2'!I93</f>
        <v>0.02</v>
      </c>
      <c r="S86" s="260"/>
      <c r="T86" s="76">
        <f t="shared" si="37"/>
        <v>0</v>
      </c>
      <c r="U86" s="74">
        <f>'Tabella-Z2'!K93</f>
        <v>0.02</v>
      </c>
      <c r="V86" s="260"/>
      <c r="W86" s="76">
        <f t="shared" si="38"/>
        <v>0</v>
      </c>
      <c r="X86" s="74">
        <f>'Tabella-Z2'!K93</f>
        <v>0.02</v>
      </c>
      <c r="Y86" s="260"/>
      <c r="Z86" s="76">
        <f t="shared" si="39"/>
        <v>0</v>
      </c>
      <c r="AA86" s="78">
        <f>'Tabella-Z2'!K93</f>
        <v>0.02</v>
      </c>
    </row>
    <row r="87" spans="1:27" ht="18" hidden="1" customHeight="1" outlineLevel="1" x14ac:dyDescent="0.3">
      <c r="A87" s="166"/>
      <c r="B87" s="179" t="s">
        <v>528</v>
      </c>
      <c r="C87" s="462" t="s">
        <v>529</v>
      </c>
      <c r="D87" s="462"/>
      <c r="E87" s="462"/>
      <c r="F87" s="40"/>
      <c r="G87" s="256"/>
      <c r="H87" s="76">
        <f t="shared" si="35"/>
        <v>0</v>
      </c>
      <c r="I87" s="74">
        <f>'Tabella-Z2'!H94</f>
        <v>0.02</v>
      </c>
      <c r="J87" s="251"/>
      <c r="K87" s="76">
        <f t="shared" si="36"/>
        <v>0</v>
      </c>
      <c r="L87" s="77">
        <f>'Tabella-Z2'!H94</f>
        <v>0.02</v>
      </c>
      <c r="M87" s="254"/>
      <c r="N87" s="75">
        <f t="shared" si="33"/>
        <v>0</v>
      </c>
      <c r="O87" s="74">
        <f>'Tabella-Z2'!I94</f>
        <v>0.02</v>
      </c>
      <c r="P87" s="251"/>
      <c r="Q87" s="76">
        <f t="shared" si="34"/>
        <v>0</v>
      </c>
      <c r="R87" s="76">
        <f>'Tabella-Z2'!I94</f>
        <v>0.02</v>
      </c>
      <c r="S87" s="260"/>
      <c r="T87" s="76">
        <f t="shared" si="37"/>
        <v>0</v>
      </c>
      <c r="U87" s="74">
        <f>'Tabella-Z2'!K94</f>
        <v>0.02</v>
      </c>
      <c r="V87" s="260"/>
      <c r="W87" s="76">
        <f t="shared" si="38"/>
        <v>0</v>
      </c>
      <c r="X87" s="74">
        <f>'Tabella-Z2'!K94</f>
        <v>0.02</v>
      </c>
      <c r="Y87" s="260"/>
      <c r="Z87" s="76">
        <f t="shared" si="39"/>
        <v>0</v>
      </c>
      <c r="AA87" s="78">
        <f>'Tabella-Z2'!K94</f>
        <v>0.02</v>
      </c>
    </row>
    <row r="88" spans="1:27" ht="18" hidden="1" customHeight="1" outlineLevel="1" x14ac:dyDescent="0.3">
      <c r="A88" s="166"/>
      <c r="B88" s="179" t="s">
        <v>530</v>
      </c>
      <c r="C88" s="462" t="s">
        <v>531</v>
      </c>
      <c r="D88" s="462"/>
      <c r="E88" s="462"/>
      <c r="F88" s="40"/>
      <c r="G88" s="256"/>
      <c r="H88" s="76">
        <f t="shared" si="35"/>
        <v>0</v>
      </c>
      <c r="I88" s="74">
        <f>'Tabella-Z2'!H95</f>
        <v>0.03</v>
      </c>
      <c r="J88" s="251"/>
      <c r="K88" s="76">
        <f t="shared" si="36"/>
        <v>0</v>
      </c>
      <c r="L88" s="77">
        <f>'Tabella-Z2'!H95</f>
        <v>0.03</v>
      </c>
      <c r="M88" s="254"/>
      <c r="N88" s="75">
        <f t="shared" si="33"/>
        <v>0</v>
      </c>
      <c r="O88" s="74">
        <f>'Tabella-Z2'!I95</f>
        <v>0.03</v>
      </c>
      <c r="P88" s="251"/>
      <c r="Q88" s="76">
        <f t="shared" si="34"/>
        <v>0</v>
      </c>
      <c r="R88" s="76">
        <f>'Tabella-Z2'!I95</f>
        <v>0.03</v>
      </c>
      <c r="S88" s="260"/>
      <c r="T88" s="76">
        <f t="shared" si="37"/>
        <v>0</v>
      </c>
      <c r="U88" s="74">
        <f>'Tabella-Z2'!K95</f>
        <v>0.03</v>
      </c>
      <c r="V88" s="260"/>
      <c r="W88" s="76">
        <f t="shared" si="38"/>
        <v>0</v>
      </c>
      <c r="X88" s="74">
        <f>'Tabella-Z2'!K95</f>
        <v>0.03</v>
      </c>
      <c r="Y88" s="260"/>
      <c r="Z88" s="76">
        <f t="shared" si="39"/>
        <v>0</v>
      </c>
      <c r="AA88" s="78">
        <f>'Tabella-Z2'!K95</f>
        <v>0.03</v>
      </c>
    </row>
    <row r="89" spans="1:27" ht="18" hidden="1" customHeight="1" outlineLevel="1" x14ac:dyDescent="0.3">
      <c r="A89" s="166"/>
      <c r="B89" s="179" t="s">
        <v>532</v>
      </c>
      <c r="C89" s="462" t="s">
        <v>533</v>
      </c>
      <c r="D89" s="462"/>
      <c r="E89" s="462"/>
      <c r="F89" s="40"/>
      <c r="G89" s="256"/>
      <c r="H89" s="76">
        <f t="shared" si="35"/>
        <v>0</v>
      </c>
      <c r="I89" s="74">
        <f>'Tabella-Z2'!H96</f>
        <v>0.02</v>
      </c>
      <c r="J89" s="251"/>
      <c r="K89" s="76">
        <f t="shared" si="36"/>
        <v>0</v>
      </c>
      <c r="L89" s="77">
        <f>'Tabella-Z2'!H96</f>
        <v>0.02</v>
      </c>
      <c r="M89" s="254"/>
      <c r="N89" s="75">
        <f t="shared" si="33"/>
        <v>0</v>
      </c>
      <c r="O89" s="74">
        <f>'Tabella-Z2'!I96</f>
        <v>0.02</v>
      </c>
      <c r="P89" s="251"/>
      <c r="Q89" s="76">
        <f t="shared" si="34"/>
        <v>0</v>
      </c>
      <c r="R89" s="76">
        <f>'Tabella-Z2'!I96</f>
        <v>0.02</v>
      </c>
      <c r="S89" s="260"/>
      <c r="T89" s="76">
        <f t="shared" si="37"/>
        <v>0</v>
      </c>
      <c r="U89" s="74">
        <f>'Tabella-Z2'!K96</f>
        <v>0.02</v>
      </c>
      <c r="V89" s="260"/>
      <c r="W89" s="76">
        <f t="shared" si="38"/>
        <v>0</v>
      </c>
      <c r="X89" s="74">
        <f>'Tabella-Z2'!K96</f>
        <v>0.02</v>
      </c>
      <c r="Y89" s="260"/>
      <c r="Z89" s="76">
        <f t="shared" si="39"/>
        <v>0</v>
      </c>
      <c r="AA89" s="78">
        <f>'Tabella-Z2'!K96</f>
        <v>0.02</v>
      </c>
    </row>
    <row r="90" spans="1:27" ht="18" hidden="1" customHeight="1" outlineLevel="1" x14ac:dyDescent="0.3">
      <c r="A90" s="166"/>
      <c r="B90" s="179" t="s">
        <v>534</v>
      </c>
      <c r="C90" s="462" t="s">
        <v>535</v>
      </c>
      <c r="D90" s="462"/>
      <c r="E90" s="462"/>
      <c r="F90" s="40"/>
      <c r="G90" s="256"/>
      <c r="H90" s="76">
        <f t="shared" si="35"/>
        <v>0</v>
      </c>
      <c r="I90" s="74">
        <f>'Tabella-Z2'!H97</f>
        <v>0.01</v>
      </c>
      <c r="J90" s="251"/>
      <c r="K90" s="76">
        <f t="shared" si="36"/>
        <v>0</v>
      </c>
      <c r="L90" s="77">
        <f>'Tabella-Z2'!H97</f>
        <v>0.01</v>
      </c>
      <c r="M90" s="254"/>
      <c r="N90" s="75">
        <f t="shared" si="33"/>
        <v>0</v>
      </c>
      <c r="O90" s="74">
        <f>'Tabella-Z2'!I97</f>
        <v>0.01</v>
      </c>
      <c r="P90" s="251"/>
      <c r="Q90" s="76">
        <f t="shared" si="34"/>
        <v>0</v>
      </c>
      <c r="R90" s="76">
        <f>'Tabella-Z2'!I97</f>
        <v>0.01</v>
      </c>
      <c r="S90" s="260"/>
      <c r="T90" s="76">
        <f t="shared" si="37"/>
        <v>0</v>
      </c>
      <c r="U90" s="74">
        <f>'Tabella-Z2'!K97</f>
        <v>0.01</v>
      </c>
      <c r="V90" s="260"/>
      <c r="W90" s="76">
        <f t="shared" si="38"/>
        <v>0</v>
      </c>
      <c r="X90" s="74">
        <f>'Tabella-Z2'!K97</f>
        <v>0.01</v>
      </c>
      <c r="Y90" s="260"/>
      <c r="Z90" s="76">
        <f t="shared" si="39"/>
        <v>0</v>
      </c>
      <c r="AA90" s="78">
        <f>'Tabella-Z2'!K97</f>
        <v>0.01</v>
      </c>
    </row>
    <row r="91" spans="1:27" ht="18" hidden="1" customHeight="1" outlineLevel="1" x14ac:dyDescent="0.3">
      <c r="A91" s="166"/>
      <c r="B91" s="488" t="s">
        <v>536</v>
      </c>
      <c r="C91" s="468" t="s">
        <v>537</v>
      </c>
      <c r="D91" s="192" t="s">
        <v>439</v>
      </c>
      <c r="E91" s="193">
        <v>5000000</v>
      </c>
      <c r="F91" s="529"/>
      <c r="G91" s="511"/>
      <c r="H91" s="9">
        <f t="shared" si="35"/>
        <v>0</v>
      </c>
      <c r="I91" s="87">
        <f>'Tabella-Z2'!H98</f>
        <v>0.09</v>
      </c>
      <c r="J91" s="530"/>
      <c r="K91" s="9">
        <f t="shared" si="36"/>
        <v>0</v>
      </c>
      <c r="L91" s="18">
        <f>'Tabella-Z2'!H98</f>
        <v>0.09</v>
      </c>
      <c r="M91" s="533"/>
      <c r="N91" s="88">
        <f t="shared" si="33"/>
        <v>0</v>
      </c>
      <c r="O91" s="87">
        <f>'Tabella-Z2'!I98</f>
        <v>0.1</v>
      </c>
      <c r="P91" s="530"/>
      <c r="Q91" s="9">
        <f t="shared" si="34"/>
        <v>0</v>
      </c>
      <c r="R91" s="9">
        <f>'Tabella-Z2'!I98</f>
        <v>0.1</v>
      </c>
      <c r="S91" s="526"/>
      <c r="T91" s="9">
        <f t="shared" si="37"/>
        <v>0</v>
      </c>
      <c r="U91" s="87">
        <f>'Tabella-Z2'!K98</f>
        <v>0.09</v>
      </c>
      <c r="V91" s="526"/>
      <c r="W91" s="9">
        <f t="shared" si="38"/>
        <v>0</v>
      </c>
      <c r="X91" s="87">
        <f>'Tabella-Z2'!K98</f>
        <v>0.09</v>
      </c>
      <c r="Y91" s="526"/>
      <c r="Z91" s="9">
        <f>IF($F91="X",AA91,IF(Y91="X",AA91,0))</f>
        <v>0</v>
      </c>
      <c r="AA91" s="10">
        <f>'Tabella-Z2'!K98</f>
        <v>0.09</v>
      </c>
    </row>
    <row r="92" spans="1:27" ht="18" hidden="1" customHeight="1" outlineLevel="1" x14ac:dyDescent="0.3">
      <c r="A92" s="166"/>
      <c r="B92" s="503"/>
      <c r="C92" s="468"/>
      <c r="D92" s="194" t="s">
        <v>440</v>
      </c>
      <c r="E92" s="195">
        <v>20000000</v>
      </c>
      <c r="F92" s="492"/>
      <c r="G92" s="512"/>
      <c r="H92" s="11">
        <f>IF(AND($F$91="X",$G$4&gt;E91),I92,IF(AND($G$91="X",$G$4&gt;E91),I92,0))</f>
        <v>0</v>
      </c>
      <c r="I92" s="85">
        <f>'Tabella-Z2'!H99</f>
        <v>4.4999999999999998E-2</v>
      </c>
      <c r="J92" s="531"/>
      <c r="K92" s="11">
        <f>IF(AND($F$91="X",$J$4&gt;E91),L92,IF(AND($G$91="X",$J$4&gt;E91),L92,0))</f>
        <v>0</v>
      </c>
      <c r="L92" s="12">
        <f>'Tabella-Z2'!H99</f>
        <v>4.4999999999999998E-2</v>
      </c>
      <c r="M92" s="534"/>
      <c r="N92" s="86">
        <f>IF(AND($F$91="X",$M$4&gt;E91),O92,IF(AND($M$91="X",$M$4&gt;E91),O92,0))</f>
        <v>0</v>
      </c>
      <c r="O92" s="85">
        <f>'Tabella-Z2'!I99</f>
        <v>0.06</v>
      </c>
      <c r="P92" s="531"/>
      <c r="Q92" s="11">
        <f>IF(AND($F$91="X",$M$4&gt;H91),R92,IF(AND($M$91="X",$M$4&gt;H91),R92,0))</f>
        <v>0</v>
      </c>
      <c r="R92" s="11">
        <f>'Tabella-Z2'!I99</f>
        <v>0.06</v>
      </c>
      <c r="S92" s="527"/>
      <c r="T92" s="11">
        <f>IF(AND($F$91="X",$S$4&gt;E91),U92,IF(AND($S$91="X",$S$4&gt;E91),U92,0))</f>
        <v>0</v>
      </c>
      <c r="U92" s="85">
        <f>'Tabella-Z2'!K99</f>
        <v>4.4999999999999998E-2</v>
      </c>
      <c r="V92" s="527"/>
      <c r="W92" s="11">
        <f>IF(AND($F$91="X",$V$4&gt;E91),X92,IF(AND($V$91="X",$V$4&gt;E91),X92,0))</f>
        <v>0</v>
      </c>
      <c r="X92" s="85">
        <f>'Tabella-Z2'!K99</f>
        <v>4.4999999999999998E-2</v>
      </c>
      <c r="Y92" s="527"/>
      <c r="Z92" s="11">
        <f>IF(AND($F$91="X",$Y$4&gt;E91),AA92,IF(AND($Y$91="X",$Y$4&gt;E91),AA92,0))</f>
        <v>0</v>
      </c>
      <c r="AA92" s="13">
        <f>'Tabella-Z2'!K99</f>
        <v>4.4999999999999998E-2</v>
      </c>
    </row>
    <row r="93" spans="1:27" ht="18" hidden="1" customHeight="1" outlineLevel="1" x14ac:dyDescent="0.3">
      <c r="A93" s="166"/>
      <c r="B93" s="503"/>
      <c r="C93" s="468"/>
      <c r="D93" s="196" t="s">
        <v>441</v>
      </c>
      <c r="E93" s="197"/>
      <c r="F93" s="492"/>
      <c r="G93" s="513"/>
      <c r="H93" s="19">
        <f>IF(AND($F$91="X",$G$4&gt;E92),I93,IF(AND($G$91="X",$G$4&gt;E92),I93,0))</f>
        <v>0</v>
      </c>
      <c r="I93" s="55">
        <f>'Tabella-Z2'!H100</f>
        <v>1.4999999999999999E-2</v>
      </c>
      <c r="J93" s="532"/>
      <c r="K93" s="19">
        <f>IF(AND($F$91="X",$J$4&gt;E92),L93,IF(AND($G$91="X",$J$4&gt;E92),L93,0))</f>
        <v>0</v>
      </c>
      <c r="L93" s="20">
        <f>'Tabella-Z2'!H100</f>
        <v>1.4999999999999999E-2</v>
      </c>
      <c r="M93" s="535"/>
      <c r="N93" s="51">
        <f>IF(AND($F$91="X",$M$4&gt;E92),O93,IF(AND($M$91="X",$M$4&gt;E92),O93,0))</f>
        <v>0</v>
      </c>
      <c r="O93" s="55">
        <f>'Tabella-Z2'!I100</f>
        <v>2.5000000000000001E-2</v>
      </c>
      <c r="P93" s="532"/>
      <c r="Q93" s="19">
        <f>IF(AND($F$91="X",$M$4&gt;H92),R93,IF(AND($M$91="X",$M$4&gt;H92),R93,0))</f>
        <v>0</v>
      </c>
      <c r="R93" s="19">
        <f>'Tabella-Z2'!I100</f>
        <v>2.5000000000000001E-2</v>
      </c>
      <c r="S93" s="528"/>
      <c r="T93" s="19">
        <f>IF(AND($F$91="X",$S$4&gt;E92),U93,IF(AND($S$91="X",$S$4&gt;E92),U93,0))</f>
        <v>0</v>
      </c>
      <c r="U93" s="55">
        <f>'Tabella-Z2'!K100</f>
        <v>1.4999999999999999E-2</v>
      </c>
      <c r="V93" s="528"/>
      <c r="W93" s="19">
        <f>IF(AND($F$91="X",$V$4&gt;E92),X93,IF(AND($V$91="X",$V$4&gt;E92),X93,0))</f>
        <v>0</v>
      </c>
      <c r="X93" s="55">
        <f>'Tabella-Z2'!K100</f>
        <v>1.4999999999999999E-2</v>
      </c>
      <c r="Y93" s="528"/>
      <c r="Z93" s="19">
        <f>IF(AND($F$91="X",$Y$4&gt;E92),AA93,IF(AND($Y$91="X",$Y$4&gt;E92),AA93,0))</f>
        <v>0</v>
      </c>
      <c r="AA93" s="21">
        <f>'Tabella-Z2'!K100</f>
        <v>1.4999999999999999E-2</v>
      </c>
    </row>
    <row r="94" spans="1:27" ht="18" hidden="1" customHeight="1" outlineLevel="1" x14ac:dyDescent="0.3">
      <c r="A94" s="166"/>
      <c r="B94" s="488" t="s">
        <v>538</v>
      </c>
      <c r="C94" s="468" t="s">
        <v>493</v>
      </c>
      <c r="D94" s="192" t="s">
        <v>439</v>
      </c>
      <c r="E94" s="193">
        <v>5000000</v>
      </c>
      <c r="F94" s="491"/>
      <c r="G94" s="511"/>
      <c r="H94" s="70">
        <f>IF($F94="X",I94,IF(G94="X",I94,0))</f>
        <v>0</v>
      </c>
      <c r="I94" s="54">
        <f>'Tabella-Z2'!H101</f>
        <v>1.7999999999999999E-2</v>
      </c>
      <c r="J94" s="538"/>
      <c r="K94" s="70">
        <f t="shared" ref="K94" si="40">IF($F94="X",L94,IF(J94="X",L94,0))</f>
        <v>0</v>
      </c>
      <c r="L94" s="71">
        <f>'Tabella-Z2'!H101</f>
        <v>1.7999999999999999E-2</v>
      </c>
      <c r="M94" s="540"/>
      <c r="N94" s="49">
        <f t="shared" ref="N94" si="41">IF($F94="X",O94,IF(M94="X",O94,0))</f>
        <v>0</v>
      </c>
      <c r="O94" s="54">
        <f>'Tabella-Z2'!I101</f>
        <v>0.02</v>
      </c>
      <c r="P94" s="538"/>
      <c r="Q94" s="70">
        <f t="shared" ref="Q94" si="42">IF($F94="X",R94,IF(P94="X",R94,0))</f>
        <v>0</v>
      </c>
      <c r="R94" s="70">
        <f>'Tabella-Z2'!I101</f>
        <v>0.02</v>
      </c>
      <c r="S94" s="536"/>
      <c r="T94" s="70">
        <f t="shared" ref="T94" si="43">IF($F94="X",U94,IF(S94="X",U94,0))</f>
        <v>0</v>
      </c>
      <c r="U94" s="54">
        <f>'Tabella-Z2'!K101</f>
        <v>1.7999999999999999E-2</v>
      </c>
      <c r="V94" s="536"/>
      <c r="W94" s="70">
        <f t="shared" ref="W94" si="44">IF($F94="X",X94,IF(V94="X",X94,0))</f>
        <v>0</v>
      </c>
      <c r="X94" s="54">
        <f>'Tabella-Z2'!K101</f>
        <v>1.7999999999999999E-2</v>
      </c>
      <c r="Y94" s="536"/>
      <c r="Z94" s="70">
        <f t="shared" ref="Z94" si="45">IF($F94="X",AA94,IF(Y94="X",AA94,0))</f>
        <v>0</v>
      </c>
      <c r="AA94" s="50">
        <f>'Tabella-Z2'!K101</f>
        <v>1.7999999999999999E-2</v>
      </c>
    </row>
    <row r="95" spans="1:27" ht="18" hidden="1" customHeight="1" outlineLevel="1" x14ac:dyDescent="0.3">
      <c r="A95" s="166"/>
      <c r="B95" s="503"/>
      <c r="C95" s="468"/>
      <c r="D95" s="194" t="s">
        <v>440</v>
      </c>
      <c r="E95" s="195">
        <v>20000000</v>
      </c>
      <c r="F95" s="492"/>
      <c r="G95" s="512"/>
      <c r="H95" s="11">
        <f>IF(AND($F$94="X",$G$4&gt;E94),I95,IF(AND($G$94="X",$G$4&gt;E94),I95,0))</f>
        <v>0</v>
      </c>
      <c r="I95" s="85">
        <f>'Tabella-Z2'!H102</f>
        <v>8.0000000000000002E-3</v>
      </c>
      <c r="J95" s="531"/>
      <c r="K95" s="11">
        <f>IF(AND($F$94="X",$J$4&gt;E94),L95,IF(AND($G$94="X",$J$4&gt;E94),L95,0))</f>
        <v>0</v>
      </c>
      <c r="L95" s="12">
        <f>'Tabella-Z2'!H102</f>
        <v>8.0000000000000002E-3</v>
      </c>
      <c r="M95" s="534"/>
      <c r="N95" s="86">
        <f>IF(AND($F$94="X",$M$4&gt;E94),O95,IF(AND($M$94="X",$M$4&gt;E94),O95,0))</f>
        <v>0</v>
      </c>
      <c r="O95" s="85">
        <f>'Tabella-Z2'!I102</f>
        <v>0.01</v>
      </c>
      <c r="P95" s="531"/>
      <c r="Q95" s="11">
        <f>IF(AND($F$94="X",$M$4&gt;E94),R95,IF(AND($M$94="X",$M$4&gt;E94),R95,0))</f>
        <v>0</v>
      </c>
      <c r="R95" s="11">
        <f>'Tabella-Z2'!I102</f>
        <v>0.01</v>
      </c>
      <c r="S95" s="527"/>
      <c r="T95" s="11">
        <f>IF(AND($F$94="X",$S$4&gt;E94),U95,IF(AND($S$94="X",$S$4&gt;E94),U95,0))</f>
        <v>0</v>
      </c>
      <c r="U95" s="85">
        <f>'Tabella-Z2'!K102</f>
        <v>8.0000000000000002E-3</v>
      </c>
      <c r="V95" s="527"/>
      <c r="W95" s="11">
        <f>IF(AND($F$94="X",$V$4&gt;E94),X95,IF(AND($V$94="X",$V$4&gt;E94),X95,0))</f>
        <v>0</v>
      </c>
      <c r="X95" s="85">
        <f>'Tabella-Z2'!K102</f>
        <v>8.0000000000000002E-3</v>
      </c>
      <c r="Y95" s="527"/>
      <c r="Z95" s="11">
        <f>IF(AND($F$94="X",$V$4&gt;E94),AA95,IF(AND($V$94="X",$V$4&gt;E94),AA95,0))</f>
        <v>0</v>
      </c>
      <c r="AA95" s="72">
        <f>'Tabella-Z2'!K102</f>
        <v>8.0000000000000002E-3</v>
      </c>
    </row>
    <row r="96" spans="1:27" ht="18" hidden="1" customHeight="1" outlineLevel="1" x14ac:dyDescent="0.3">
      <c r="A96" s="166"/>
      <c r="B96" s="503"/>
      <c r="C96" s="468"/>
      <c r="D96" s="196" t="s">
        <v>441</v>
      </c>
      <c r="E96" s="197"/>
      <c r="F96" s="493"/>
      <c r="G96" s="513"/>
      <c r="H96" s="66">
        <f>IF(AND($F$94="X",$G$4&gt;E95),I96,IF(AND($G$94="X",$G$4&gt;E95),I96,0))</f>
        <v>0</v>
      </c>
      <c r="I96" s="64">
        <f>'Tabella-Z2'!H103</f>
        <v>4.0000000000000001E-3</v>
      </c>
      <c r="J96" s="539"/>
      <c r="K96" s="66">
        <f>IF(AND($F$94="X",$J$4&gt;E95),L96,IF(AND($G$94="X",$J$4&gt;E95),L96,0))</f>
        <v>0</v>
      </c>
      <c r="L96" s="67">
        <f>'Tabella-Z2'!H103</f>
        <v>4.0000000000000001E-3</v>
      </c>
      <c r="M96" s="541"/>
      <c r="N96" s="65">
        <f>IF(AND($F$94="X",$M$4&gt;E95),O96,IF(AND($M$94="X",$M$4&gt;E95),O96,0))</f>
        <v>0</v>
      </c>
      <c r="O96" s="64">
        <f>'Tabella-Z2'!I103</f>
        <v>5.0000000000000001E-3</v>
      </c>
      <c r="P96" s="539"/>
      <c r="Q96" s="66">
        <f>IF(AND($F$94="X",$M$4&gt;H95),R96,IF(AND($M$94="X",$M$4&gt;H95),R96,0))</f>
        <v>0</v>
      </c>
      <c r="R96" s="66">
        <f>'Tabella-Z2'!I103</f>
        <v>5.0000000000000001E-3</v>
      </c>
      <c r="S96" s="537"/>
      <c r="T96" s="66">
        <f>IF(AND($F$94="X",$S$4&gt;E95),U96,IF(AND($S$94="X",$S$4&gt;E95),U96,0))</f>
        <v>0</v>
      </c>
      <c r="U96" s="64">
        <f>'Tabella-Z2'!K103</f>
        <v>4.0000000000000001E-3</v>
      </c>
      <c r="V96" s="537"/>
      <c r="W96" s="66">
        <f>IF(AND($F$94="X",$V$4&gt;E95),X96,IF(AND($V$94="X",$V$4&gt;E95),X96,0))</f>
        <v>0</v>
      </c>
      <c r="X96" s="64">
        <f>'Tabella-Z2'!K103</f>
        <v>4.0000000000000001E-3</v>
      </c>
      <c r="Y96" s="537"/>
      <c r="Z96" s="66">
        <f>IF(AND($F$94="X",$V$4&gt;E95),AA96,IF(AND($V$94="X",$V$4&gt;E95),AA96,0))</f>
        <v>0</v>
      </c>
      <c r="AA96" s="68">
        <f>'Tabella-Z2'!K103</f>
        <v>4.0000000000000001E-3</v>
      </c>
    </row>
    <row r="97" spans="1:27" ht="18" customHeight="1" outlineLevel="1" x14ac:dyDescent="0.3">
      <c r="A97" s="166"/>
      <c r="B97" s="179" t="s">
        <v>539</v>
      </c>
      <c r="C97" s="462" t="s">
        <v>540</v>
      </c>
      <c r="D97" s="462"/>
      <c r="E97" s="462"/>
      <c r="F97" s="40" t="s">
        <v>713</v>
      </c>
      <c r="G97" s="256"/>
      <c r="H97" s="76">
        <f>IF($F97="X",I97,IF(G97="X",I97,0))</f>
        <v>0.01</v>
      </c>
      <c r="I97" s="74">
        <f>'Tabella-Z2'!H104</f>
        <v>0.01</v>
      </c>
      <c r="J97" s="251"/>
      <c r="K97" s="76">
        <f t="shared" ref="K97" si="46">IF($F97="X",L97,IF(J97="X",L97,0))</f>
        <v>0.01</v>
      </c>
      <c r="L97" s="77">
        <f>'Tabella-Z2'!H104</f>
        <v>0.01</v>
      </c>
      <c r="M97" s="254"/>
      <c r="N97" s="75">
        <f t="shared" si="33"/>
        <v>0.01</v>
      </c>
      <c r="O97" s="74">
        <f>'Tabella-Z2'!I104</f>
        <v>0.01</v>
      </c>
      <c r="P97" s="251"/>
      <c r="Q97" s="76">
        <f t="shared" ref="Q97:Q98" si="47">IF($F97="X",R97,IF(P97="X",R97,0))</f>
        <v>0.01</v>
      </c>
      <c r="R97" s="76">
        <f>'Tabella-Z2'!I104</f>
        <v>0.01</v>
      </c>
      <c r="S97" s="260"/>
      <c r="T97" s="76">
        <f t="shared" si="37"/>
        <v>0.01</v>
      </c>
      <c r="U97" s="74">
        <f>'Tabella-Z2'!K104</f>
        <v>0.01</v>
      </c>
      <c r="V97" s="260"/>
      <c r="W97" s="76">
        <f t="shared" si="38"/>
        <v>0.01</v>
      </c>
      <c r="X97" s="74">
        <f>'Tabella-Z2'!K104</f>
        <v>0.01</v>
      </c>
      <c r="Y97" s="260"/>
      <c r="Z97" s="76">
        <f t="shared" ref="Z97:Z98" si="48">IF($F97="X",AA97,IF(Y97="X",AA97,0))</f>
        <v>0.01</v>
      </c>
      <c r="AA97" s="89">
        <f>'Tabella-Z2'!K104</f>
        <v>0.01</v>
      </c>
    </row>
    <row r="98" spans="1:27" ht="18" customHeight="1" outlineLevel="1" x14ac:dyDescent="0.3">
      <c r="A98" s="166"/>
      <c r="B98" s="187" t="s">
        <v>541</v>
      </c>
      <c r="C98" s="508" t="s">
        <v>542</v>
      </c>
      <c r="D98" s="508"/>
      <c r="E98" s="508"/>
      <c r="F98" s="243" t="s">
        <v>713</v>
      </c>
      <c r="G98" s="257"/>
      <c r="H98" s="90">
        <f>IF($F98="X",I98,IF(G98="X",I98,0))</f>
        <v>0.13</v>
      </c>
      <c r="I98" s="91">
        <f>'Tabella-Z2'!H105</f>
        <v>0.13</v>
      </c>
      <c r="J98" s="258"/>
      <c r="K98" s="90">
        <f>IF($F98="X",L98,IF(J98="X",L98,0))</f>
        <v>0.13</v>
      </c>
      <c r="L98" s="92">
        <f>'Tabella-Z2'!H105</f>
        <v>0.13</v>
      </c>
      <c r="M98" s="259"/>
      <c r="N98" s="93">
        <f t="shared" si="33"/>
        <v>0.13</v>
      </c>
      <c r="O98" s="91">
        <f>'Tabella-Z2'!I105</f>
        <v>0.13</v>
      </c>
      <c r="P98" s="258"/>
      <c r="Q98" s="90">
        <f t="shared" si="47"/>
        <v>0.13</v>
      </c>
      <c r="R98" s="90">
        <f>'Tabella-Z2'!I105</f>
        <v>0.13</v>
      </c>
      <c r="S98" s="261"/>
      <c r="T98" s="90">
        <f t="shared" si="37"/>
        <v>0.13</v>
      </c>
      <c r="U98" s="91">
        <f>'Tabella-Z2'!K105</f>
        <v>0.13</v>
      </c>
      <c r="V98" s="261"/>
      <c r="W98" s="90">
        <f t="shared" si="38"/>
        <v>0.13</v>
      </c>
      <c r="X98" s="91">
        <f>'Tabella-Z2'!K105</f>
        <v>0.13</v>
      </c>
      <c r="Y98" s="261"/>
      <c r="Z98" s="90">
        <f t="shared" si="48"/>
        <v>0.13</v>
      </c>
      <c r="AA98" s="94">
        <f>'Tabella-Z2'!K105</f>
        <v>0.13</v>
      </c>
    </row>
    <row r="99" spans="1:27" ht="18" customHeight="1" outlineLevel="1" x14ac:dyDescent="0.3">
      <c r="A99" s="166"/>
      <c r="B99" s="509" t="s">
        <v>694</v>
      </c>
      <c r="C99" s="509"/>
      <c r="D99" s="509"/>
      <c r="E99" s="101" t="s">
        <v>2</v>
      </c>
      <c r="F99" s="101"/>
      <c r="G99" s="102"/>
      <c r="H99" s="102">
        <f>SUM(H63:H74,H84:H90,H97:H98)</f>
        <v>0.14000000000000001</v>
      </c>
      <c r="I99" s="102">
        <f>H99</f>
        <v>0.14000000000000001</v>
      </c>
      <c r="J99" s="102"/>
      <c r="K99" s="102">
        <f>SUM(K63:K74,K84:K90,K97:K98)</f>
        <v>0.14000000000000001</v>
      </c>
      <c r="L99" s="102">
        <f>K99</f>
        <v>0.14000000000000001</v>
      </c>
      <c r="M99" s="102"/>
      <c r="N99" s="102">
        <f>SUM(N63:N74,N81:N90,N97:N98)</f>
        <v>0.14000000000000001</v>
      </c>
      <c r="O99" s="102">
        <f>N99</f>
        <v>0.14000000000000001</v>
      </c>
      <c r="P99" s="102"/>
      <c r="Q99" s="102">
        <f>SUM(Q63:Q74,Q81:Q90,Q97:Q98)</f>
        <v>0.14000000000000001</v>
      </c>
      <c r="R99" s="102">
        <f>Q99</f>
        <v>0.14000000000000001</v>
      </c>
      <c r="S99" s="102"/>
      <c r="T99" s="102">
        <f>SUM(T63:T74,T84:T90,T97:T98)</f>
        <v>0.14000000000000001</v>
      </c>
      <c r="U99" s="102">
        <f>T99</f>
        <v>0.14000000000000001</v>
      </c>
      <c r="V99" s="102"/>
      <c r="W99" s="102">
        <f>SUM(W63:W74,W84:W90,W97:W98)</f>
        <v>0.14000000000000001</v>
      </c>
      <c r="X99" s="102">
        <f>W99</f>
        <v>0.14000000000000001</v>
      </c>
      <c r="Y99" s="102"/>
      <c r="Z99" s="102">
        <f>SUM(Z63:Z74,Z84:Z90,Z97:Z98)</f>
        <v>0.14000000000000001</v>
      </c>
      <c r="AA99" s="102">
        <f>Z99</f>
        <v>0.14000000000000001</v>
      </c>
    </row>
    <row r="100" spans="1:27" ht="14.4" outlineLevel="1" thickBot="1" x14ac:dyDescent="0.35">
      <c r="A100" s="166"/>
      <c r="B100" s="475" t="s">
        <v>7</v>
      </c>
      <c r="C100" s="475"/>
      <c r="D100" s="475"/>
      <c r="E100" s="112" t="s">
        <v>3</v>
      </c>
      <c r="F100" s="112"/>
      <c r="G100" s="469">
        <f>I99*G4*G5*G7+G5*G7*SUM(H205:H210,H212:H214,H216:H218)</f>
        <v>4923.6203966561907</v>
      </c>
      <c r="H100" s="470"/>
      <c r="I100" s="470"/>
      <c r="J100" s="469">
        <f>L99*J4*J5*J7+J5*J7*SUM(K205:K210,K212:K214,K216:K218)</f>
        <v>0</v>
      </c>
      <c r="K100" s="470"/>
      <c r="L100" s="470"/>
      <c r="M100" s="469">
        <f>O99*M4*M5*M7+M5*M7*SUM(N205:N210,N212:N214,N216:N218)</f>
        <v>6291.1075486060854</v>
      </c>
      <c r="N100" s="470"/>
      <c r="O100" s="470"/>
      <c r="P100" s="469">
        <f>R99*P4*P5*P7+P5*P7*SUM(Q205:Q210,Q212:Q214,Q216:Q218)</f>
        <v>0</v>
      </c>
      <c r="Q100" s="470"/>
      <c r="R100" s="470"/>
      <c r="S100" s="469">
        <f>U99*S4*S5*S7+S5*S7*SUM(T205:T210,T212:T214,T216:T218)</f>
        <v>0</v>
      </c>
      <c r="T100" s="470"/>
      <c r="U100" s="470"/>
      <c r="V100" s="469">
        <f>X99*V4*V5*V7+V5*V7*SUM(W205:W210,W212:W214,W216:W218)</f>
        <v>2445.5009141211599</v>
      </c>
      <c r="W100" s="470"/>
      <c r="X100" s="470"/>
      <c r="Y100" s="469">
        <f>AA99*Y4*Y5*Y7+Y5*Y7*SUM(Z205:Z210,Z212:Z214,Z216:Z218)</f>
        <v>1669.7414886707952</v>
      </c>
      <c r="Z100" s="470"/>
      <c r="AA100" s="470"/>
    </row>
    <row r="101" spans="1:27" ht="24.75" customHeight="1" outlineLevel="1" thickBot="1" x14ac:dyDescent="0.35">
      <c r="A101" s="177"/>
      <c r="B101" s="471" t="s">
        <v>605</v>
      </c>
      <c r="C101" s="472"/>
      <c r="D101" s="472"/>
      <c r="E101" s="472"/>
      <c r="F101" s="473"/>
      <c r="G101" s="477">
        <f>SUM(G100:AA100)</f>
        <v>15329.97034805423</v>
      </c>
      <c r="H101" s="478"/>
      <c r="I101" s="478"/>
      <c r="J101" s="478"/>
      <c r="K101" s="478"/>
      <c r="L101" s="478"/>
      <c r="M101" s="478"/>
      <c r="N101" s="478"/>
      <c r="O101" s="478"/>
      <c r="P101" s="478"/>
      <c r="Q101" s="478"/>
      <c r="R101" s="478"/>
      <c r="S101" s="478"/>
      <c r="T101" s="478"/>
      <c r="U101" s="478"/>
      <c r="V101" s="478"/>
      <c r="W101" s="478"/>
      <c r="X101" s="478"/>
      <c r="Y101" s="478"/>
      <c r="Z101" s="478"/>
      <c r="AA101" s="479"/>
    </row>
    <row r="102" spans="1:27" ht="20.25" customHeight="1" x14ac:dyDescent="0.3">
      <c r="A102" s="177"/>
      <c r="B102" s="14"/>
      <c r="C102" s="14"/>
      <c r="D102" s="15"/>
      <c r="E102" s="16"/>
      <c r="F102" s="16"/>
      <c r="G102" s="17"/>
      <c r="H102" s="17"/>
      <c r="I102" s="17"/>
      <c r="J102" s="17"/>
      <c r="K102" s="17"/>
      <c r="L102" s="17"/>
      <c r="M102" s="17"/>
      <c r="N102" s="17"/>
      <c r="O102" s="17"/>
      <c r="P102" s="17"/>
      <c r="Q102" s="17"/>
      <c r="R102" s="17"/>
      <c r="S102" s="17"/>
      <c r="T102" s="17"/>
      <c r="U102" s="17"/>
      <c r="V102" s="17"/>
      <c r="W102" s="17"/>
      <c r="X102" s="17"/>
      <c r="Y102" s="17"/>
      <c r="Z102" s="17"/>
      <c r="AA102" s="17"/>
    </row>
    <row r="103" spans="1:27" ht="18" customHeight="1" outlineLevel="1" x14ac:dyDescent="0.3">
      <c r="A103" s="168"/>
      <c r="B103" s="98" t="s">
        <v>688</v>
      </c>
      <c r="C103" s="544" t="s">
        <v>689</v>
      </c>
      <c r="D103" s="545"/>
      <c r="E103" s="545"/>
      <c r="F103" s="545"/>
      <c r="G103" s="545"/>
      <c r="H103" s="545"/>
      <c r="I103" s="545"/>
      <c r="J103" s="545"/>
      <c r="K103" s="545"/>
      <c r="L103" s="545"/>
      <c r="M103" s="545"/>
      <c r="N103" s="545"/>
      <c r="O103" s="545"/>
      <c r="P103" s="545"/>
      <c r="Q103" s="545"/>
      <c r="R103" s="545"/>
      <c r="S103" s="545"/>
      <c r="T103" s="545"/>
      <c r="U103" s="545"/>
      <c r="V103" s="545"/>
      <c r="W103" s="545"/>
      <c r="X103" s="545"/>
      <c r="Y103" s="545"/>
      <c r="Z103" s="545"/>
      <c r="AA103" s="545"/>
    </row>
    <row r="104" spans="1:27" ht="18" hidden="1" customHeight="1" outlineLevel="1" x14ac:dyDescent="0.3">
      <c r="A104" s="168"/>
      <c r="B104" s="198" t="s">
        <v>543</v>
      </c>
      <c r="C104" s="542" t="s">
        <v>544</v>
      </c>
      <c r="D104" s="543"/>
      <c r="E104" s="543"/>
      <c r="F104" s="171"/>
      <c r="G104" s="251"/>
      <c r="H104" s="76">
        <f t="shared" ref="H104:H114" si="49">IF($F104="X",I104,IF(G104="X",I104,0))</f>
        <v>0</v>
      </c>
      <c r="I104" s="77">
        <f>'Tabella-Z2'!H111</f>
        <v>7.0000000000000007E-2</v>
      </c>
      <c r="J104" s="251"/>
      <c r="K104" s="75">
        <f t="shared" ref="K104:K114" si="50">IF($F104="X",I104,IF(J104="X",I104,0))</f>
        <v>0</v>
      </c>
      <c r="L104" s="74">
        <f>'Tabella-Z2'!H111</f>
        <v>7.0000000000000007E-2</v>
      </c>
      <c r="M104" s="251"/>
      <c r="N104" s="76">
        <f t="shared" ref="N104:N114" si="51">IF($F104="X",O104,IF(M104="X",O104,0))</f>
        <v>0</v>
      </c>
      <c r="O104" s="77">
        <f>'Tabella-Z2'!I111</f>
        <v>0.12</v>
      </c>
      <c r="P104" s="254"/>
      <c r="Q104" s="75">
        <f t="shared" ref="Q104:Q114" si="52">IF($F104="X",O104,IF(P104="X",O104,0))</f>
        <v>0</v>
      </c>
      <c r="R104" s="74">
        <f>'Tabella-Z2'!I111</f>
        <v>0.12</v>
      </c>
      <c r="S104" s="251"/>
      <c r="T104" s="76">
        <f t="shared" ref="T104:T114" si="53">IF($F104="X",U104,IF(S104="X",U104,0))</f>
        <v>0</v>
      </c>
      <c r="U104" s="77">
        <f>IF(S6="",0,IF(VLOOKUP($S$6,'Tabella-Z1'!K33:M45,3)="A",'Tabella-Z2'!K111,'Tabella-Z2'!L111))</f>
        <v>0.15</v>
      </c>
      <c r="V104" s="254"/>
      <c r="W104" s="75">
        <f t="shared" ref="W104:W114" si="54">IF($F104="X",X104,IF(V104="X",X104,0))</f>
        <v>0</v>
      </c>
      <c r="X104" s="74">
        <f>IF(V6="",0,IF(VLOOKUP($V$6,'Tabella-Z1'!K33:M45,3)="A",'Tabella-Z2'!K111,'Tabella-Z2'!L111))</f>
        <v>0.15</v>
      </c>
      <c r="Y104" s="251"/>
      <c r="Z104" s="76">
        <f t="shared" ref="Z104:Z114" si="55">IF($F104="X",AA104,IF(Y104="X",AA104,0))</f>
        <v>0</v>
      </c>
      <c r="AA104" s="78">
        <f>IF(Y6="",0,IF(VLOOKUP($V$6,'Tabella-Z1'!K33:M45,3)="A",'Tabella-Z2'!K111,'Tabella-Z2'!L111))</f>
        <v>0.15</v>
      </c>
    </row>
    <row r="105" spans="1:27" ht="18" hidden="1" customHeight="1" outlineLevel="1" x14ac:dyDescent="0.3">
      <c r="A105" s="168"/>
      <c r="B105" s="198" t="s">
        <v>545</v>
      </c>
      <c r="C105" s="542" t="s">
        <v>546</v>
      </c>
      <c r="D105" s="543"/>
      <c r="E105" s="543"/>
      <c r="F105" s="171"/>
      <c r="G105" s="251"/>
      <c r="H105" s="76">
        <f t="shared" si="49"/>
        <v>0</v>
      </c>
      <c r="I105" s="77">
        <f>'Tabella-Z2'!H112</f>
        <v>0.13</v>
      </c>
      <c r="J105" s="251"/>
      <c r="K105" s="75">
        <f t="shared" si="50"/>
        <v>0</v>
      </c>
      <c r="L105" s="74">
        <f>'Tabella-Z2'!H112</f>
        <v>0.13</v>
      </c>
      <c r="M105" s="251"/>
      <c r="N105" s="76">
        <f t="shared" si="51"/>
        <v>0</v>
      </c>
      <c r="O105" s="77">
        <f>'Tabella-Z2'!I112</f>
        <v>0.13</v>
      </c>
      <c r="P105" s="254"/>
      <c r="Q105" s="75">
        <f t="shared" si="52"/>
        <v>0</v>
      </c>
      <c r="R105" s="74">
        <f>'Tabella-Z2'!I112</f>
        <v>0.13</v>
      </c>
      <c r="S105" s="251"/>
      <c r="T105" s="76">
        <f t="shared" si="53"/>
        <v>0</v>
      </c>
      <c r="U105" s="77">
        <f>'Tabella-Z2'!K112</f>
        <v>0.05</v>
      </c>
      <c r="V105" s="254"/>
      <c r="W105" s="75">
        <f t="shared" si="54"/>
        <v>0</v>
      </c>
      <c r="X105" s="74">
        <f>'Tabella-Z2'!K112</f>
        <v>0.05</v>
      </c>
      <c r="Y105" s="251"/>
      <c r="Z105" s="76">
        <f t="shared" si="55"/>
        <v>0</v>
      </c>
      <c r="AA105" s="78">
        <f>'Tabella-Z2'!K112</f>
        <v>0.05</v>
      </c>
    </row>
    <row r="106" spans="1:27" ht="24.9" hidden="1" customHeight="1" outlineLevel="1" x14ac:dyDescent="0.3">
      <c r="A106" s="168"/>
      <c r="B106" s="198" t="s">
        <v>547</v>
      </c>
      <c r="C106" s="542" t="s">
        <v>548</v>
      </c>
      <c r="D106" s="543"/>
      <c r="E106" s="543"/>
      <c r="F106" s="171"/>
      <c r="G106" s="251"/>
      <c r="H106" s="76">
        <f t="shared" si="49"/>
        <v>0</v>
      </c>
      <c r="I106" s="77">
        <f>'Tabella-Z2'!H113</f>
        <v>0.04</v>
      </c>
      <c r="J106" s="251"/>
      <c r="K106" s="75">
        <f t="shared" si="50"/>
        <v>0</v>
      </c>
      <c r="L106" s="74">
        <f>'Tabella-Z2'!H113</f>
        <v>0.04</v>
      </c>
      <c r="M106" s="251"/>
      <c r="N106" s="76">
        <f t="shared" si="51"/>
        <v>0</v>
      </c>
      <c r="O106" s="77">
        <f>'Tabella-Z2'!I113</f>
        <v>0.03</v>
      </c>
      <c r="P106" s="254"/>
      <c r="Q106" s="75">
        <f t="shared" si="52"/>
        <v>0</v>
      </c>
      <c r="R106" s="74">
        <f>'Tabella-Z2'!I113</f>
        <v>0.03</v>
      </c>
      <c r="S106" s="251"/>
      <c r="T106" s="76">
        <f t="shared" si="53"/>
        <v>0</v>
      </c>
      <c r="U106" s="77">
        <f>'Tabella-Z2'!K113</f>
        <v>0.05</v>
      </c>
      <c r="V106" s="254"/>
      <c r="W106" s="75">
        <f t="shared" si="54"/>
        <v>0</v>
      </c>
      <c r="X106" s="74">
        <f>'Tabella-Z2'!K113</f>
        <v>0.05</v>
      </c>
      <c r="Y106" s="251"/>
      <c r="Z106" s="76">
        <f t="shared" si="55"/>
        <v>0</v>
      </c>
      <c r="AA106" s="78">
        <f>'Tabella-Z2'!K113</f>
        <v>0.05</v>
      </c>
    </row>
    <row r="107" spans="1:27" ht="18" hidden="1" customHeight="1" outlineLevel="1" x14ac:dyDescent="0.3">
      <c r="A107" s="168"/>
      <c r="B107" s="198" t="s">
        <v>549</v>
      </c>
      <c r="C107" s="542" t="s">
        <v>550</v>
      </c>
      <c r="D107" s="543"/>
      <c r="E107" s="543"/>
      <c r="F107" s="171"/>
      <c r="G107" s="251"/>
      <c r="H107" s="76">
        <f t="shared" si="49"/>
        <v>0</v>
      </c>
      <c r="I107" s="77">
        <f>'Tabella-Z2'!H114</f>
        <v>0.02</v>
      </c>
      <c r="J107" s="251"/>
      <c r="K107" s="75">
        <f t="shared" si="50"/>
        <v>0</v>
      </c>
      <c r="L107" s="74">
        <f>'Tabella-Z2'!H114</f>
        <v>0.02</v>
      </c>
      <c r="M107" s="251"/>
      <c r="N107" s="76">
        <f t="shared" si="51"/>
        <v>0</v>
      </c>
      <c r="O107" s="77">
        <f>'Tabella-Z2'!I114</f>
        <v>0.01</v>
      </c>
      <c r="P107" s="254"/>
      <c r="Q107" s="75">
        <f t="shared" si="52"/>
        <v>0</v>
      </c>
      <c r="R107" s="74">
        <f>'Tabella-Z2'!I114</f>
        <v>0.01</v>
      </c>
      <c r="S107" s="251"/>
      <c r="T107" s="76">
        <f t="shared" si="53"/>
        <v>0</v>
      </c>
      <c r="U107" s="77">
        <f>'Tabella-Z2'!K114</f>
        <v>0.02</v>
      </c>
      <c r="V107" s="254"/>
      <c r="W107" s="75">
        <f t="shared" si="54"/>
        <v>0</v>
      </c>
      <c r="X107" s="74">
        <f>'Tabella-Z2'!K114</f>
        <v>0.02</v>
      </c>
      <c r="Y107" s="251"/>
      <c r="Z107" s="76">
        <f t="shared" si="55"/>
        <v>0</v>
      </c>
      <c r="AA107" s="78">
        <f>'Tabella-Z2'!K114</f>
        <v>0.02</v>
      </c>
    </row>
    <row r="108" spans="1:27" ht="18" hidden="1" customHeight="1" outlineLevel="1" x14ac:dyDescent="0.3">
      <c r="A108" s="168"/>
      <c r="B108" s="198" t="s">
        <v>551</v>
      </c>
      <c r="C108" s="542" t="s">
        <v>552</v>
      </c>
      <c r="D108" s="543"/>
      <c r="E108" s="543"/>
      <c r="F108" s="171"/>
      <c r="G108" s="251"/>
      <c r="H108" s="76">
        <f t="shared" si="49"/>
        <v>0</v>
      </c>
      <c r="I108" s="77">
        <f>'Tabella-Z2'!H115</f>
        <v>0.02</v>
      </c>
      <c r="J108" s="251"/>
      <c r="K108" s="75">
        <f t="shared" si="50"/>
        <v>0</v>
      </c>
      <c r="L108" s="74">
        <f>'Tabella-Z2'!H115</f>
        <v>0.02</v>
      </c>
      <c r="M108" s="251"/>
      <c r="N108" s="76">
        <f t="shared" si="51"/>
        <v>0</v>
      </c>
      <c r="O108" s="77">
        <f>'Tabella-Z2'!I115</f>
        <v>2.5000000000000001E-2</v>
      </c>
      <c r="P108" s="254"/>
      <c r="Q108" s="75">
        <f t="shared" si="52"/>
        <v>0</v>
      </c>
      <c r="R108" s="74">
        <f>'Tabella-Z2'!I115</f>
        <v>2.5000000000000001E-2</v>
      </c>
      <c r="S108" s="251"/>
      <c r="T108" s="76">
        <f t="shared" si="53"/>
        <v>0</v>
      </c>
      <c r="U108" s="77">
        <f>'Tabella-Z2'!K115</f>
        <v>0.03</v>
      </c>
      <c r="V108" s="254"/>
      <c r="W108" s="75">
        <f t="shared" si="54"/>
        <v>0</v>
      </c>
      <c r="X108" s="74">
        <f>'Tabella-Z2'!K115</f>
        <v>0.03</v>
      </c>
      <c r="Y108" s="251"/>
      <c r="Z108" s="76">
        <f t="shared" si="55"/>
        <v>0</v>
      </c>
      <c r="AA108" s="78">
        <f>'Tabella-Z2'!K115</f>
        <v>0.03</v>
      </c>
    </row>
    <row r="109" spans="1:27" ht="18" hidden="1" customHeight="1" outlineLevel="1" x14ac:dyDescent="0.3">
      <c r="A109" s="168"/>
      <c r="B109" s="198" t="s">
        <v>553</v>
      </c>
      <c r="C109" s="542" t="s">
        <v>482</v>
      </c>
      <c r="D109" s="543"/>
      <c r="E109" s="543"/>
      <c r="F109" s="171"/>
      <c r="G109" s="251"/>
      <c r="H109" s="76">
        <f t="shared" si="49"/>
        <v>0</v>
      </c>
      <c r="I109" s="77">
        <f>'Tabella-Z2'!H116</f>
        <v>0.03</v>
      </c>
      <c r="J109" s="251"/>
      <c r="K109" s="75">
        <f t="shared" si="50"/>
        <v>0</v>
      </c>
      <c r="L109" s="74">
        <f>'Tabella-Z2'!H116</f>
        <v>0.03</v>
      </c>
      <c r="M109" s="251"/>
      <c r="N109" s="76">
        <f t="shared" si="51"/>
        <v>0</v>
      </c>
      <c r="O109" s="77">
        <f>'Tabella-Z2'!I116</f>
        <v>0.03</v>
      </c>
      <c r="P109" s="254"/>
      <c r="Q109" s="75">
        <f t="shared" si="52"/>
        <v>0</v>
      </c>
      <c r="R109" s="74">
        <f>'Tabella-Z2'!I116</f>
        <v>0.03</v>
      </c>
      <c r="S109" s="251"/>
      <c r="T109" s="76">
        <f t="shared" si="53"/>
        <v>0</v>
      </c>
      <c r="U109" s="77">
        <f>'Tabella-Z2'!K116</f>
        <v>0.03</v>
      </c>
      <c r="V109" s="254"/>
      <c r="W109" s="75">
        <f t="shared" si="54"/>
        <v>0</v>
      </c>
      <c r="X109" s="74">
        <f>'Tabella-Z2'!K116</f>
        <v>0.03</v>
      </c>
      <c r="Y109" s="251"/>
      <c r="Z109" s="76">
        <f t="shared" si="55"/>
        <v>0</v>
      </c>
      <c r="AA109" s="78">
        <f>'Tabella-Z2'!K116</f>
        <v>0.03</v>
      </c>
    </row>
    <row r="110" spans="1:27" ht="18" hidden="1" customHeight="1" outlineLevel="1" x14ac:dyDescent="0.3">
      <c r="A110" s="168"/>
      <c r="B110" s="198" t="s">
        <v>554</v>
      </c>
      <c r="C110" s="542" t="s">
        <v>555</v>
      </c>
      <c r="D110" s="543"/>
      <c r="E110" s="543"/>
      <c r="F110" s="171"/>
      <c r="G110" s="251"/>
      <c r="H110" s="76">
        <f t="shared" si="49"/>
        <v>0</v>
      </c>
      <c r="I110" s="77">
        <f>'Tabella-Z2'!H117</f>
        <v>0.1</v>
      </c>
      <c r="J110" s="251"/>
      <c r="K110" s="75">
        <f t="shared" si="50"/>
        <v>0</v>
      </c>
      <c r="L110" s="74">
        <f>'Tabella-Z2'!H117</f>
        <v>0.1</v>
      </c>
      <c r="M110" s="251"/>
      <c r="N110" s="76">
        <f t="shared" si="51"/>
        <v>0</v>
      </c>
      <c r="O110" s="77">
        <f>'Tabella-Z2'!I117</f>
        <v>0.1</v>
      </c>
      <c r="P110" s="254"/>
      <c r="Q110" s="75">
        <f t="shared" si="52"/>
        <v>0</v>
      </c>
      <c r="R110" s="74">
        <f>'Tabella-Z2'!I117</f>
        <v>0.1</v>
      </c>
      <c r="S110" s="251"/>
      <c r="T110" s="76">
        <f t="shared" si="53"/>
        <v>0</v>
      </c>
      <c r="U110" s="77">
        <f>'Tabella-Z2'!K117</f>
        <v>0.1</v>
      </c>
      <c r="V110" s="254"/>
      <c r="W110" s="75">
        <f t="shared" si="54"/>
        <v>0</v>
      </c>
      <c r="X110" s="74">
        <f>'Tabella-Z2'!K117</f>
        <v>0.1</v>
      </c>
      <c r="Y110" s="251"/>
      <c r="Z110" s="76">
        <f t="shared" si="55"/>
        <v>0</v>
      </c>
      <c r="AA110" s="78">
        <f>'Tabella-Z2'!K117</f>
        <v>0.1</v>
      </c>
    </row>
    <row r="111" spans="1:27" ht="18" customHeight="1" outlineLevel="1" x14ac:dyDescent="0.3">
      <c r="A111" s="168"/>
      <c r="B111" s="198" t="s">
        <v>556</v>
      </c>
      <c r="C111" s="542" t="s">
        <v>557</v>
      </c>
      <c r="D111" s="543"/>
      <c r="E111" s="543"/>
      <c r="F111" s="372"/>
      <c r="G111" s="251"/>
      <c r="H111" s="76">
        <f t="shared" si="49"/>
        <v>0</v>
      </c>
      <c r="I111" s="77">
        <f>'Tabella-Z2'!H118</f>
        <v>0.01</v>
      </c>
      <c r="J111" s="251"/>
      <c r="K111" s="75">
        <f t="shared" si="50"/>
        <v>0</v>
      </c>
      <c r="L111" s="74">
        <f>'Tabella-Z2'!H118</f>
        <v>0.01</v>
      </c>
      <c r="M111" s="251"/>
      <c r="N111" s="76">
        <f t="shared" si="51"/>
        <v>0</v>
      </c>
      <c r="O111" s="77">
        <f>'Tabella-Z2'!I118</f>
        <v>0.01</v>
      </c>
      <c r="P111" s="254"/>
      <c r="Q111" s="75">
        <f t="shared" si="52"/>
        <v>0</v>
      </c>
      <c r="R111" s="74">
        <f>'Tabella-Z2'!I118</f>
        <v>0.01</v>
      </c>
      <c r="S111" s="251"/>
      <c r="T111" s="76">
        <f t="shared" si="53"/>
        <v>0</v>
      </c>
      <c r="U111" s="77">
        <f>'Tabella-Z2'!K118</f>
        <v>0.01</v>
      </c>
      <c r="V111" s="254"/>
      <c r="W111" s="75">
        <f t="shared" si="54"/>
        <v>0</v>
      </c>
      <c r="X111" s="74">
        <f>'Tabella-Z2'!K118</f>
        <v>0.01</v>
      </c>
      <c r="Y111" s="251"/>
      <c r="Z111" s="76">
        <f t="shared" si="55"/>
        <v>0</v>
      </c>
      <c r="AA111" s="78">
        <f>'Tabella-Z2'!K118</f>
        <v>0.01</v>
      </c>
    </row>
    <row r="112" spans="1:27" ht="18" customHeight="1" outlineLevel="1" x14ac:dyDescent="0.3">
      <c r="A112" s="168"/>
      <c r="B112" s="198" t="s">
        <v>558</v>
      </c>
      <c r="C112" s="542" t="s">
        <v>559</v>
      </c>
      <c r="D112" s="543"/>
      <c r="E112" s="543"/>
      <c r="F112" s="372"/>
      <c r="G112" s="251"/>
      <c r="H112" s="76">
        <f t="shared" si="49"/>
        <v>0</v>
      </c>
      <c r="I112" s="77">
        <f>'Tabella-Z2'!H119</f>
        <v>0.13</v>
      </c>
      <c r="J112" s="251"/>
      <c r="K112" s="75">
        <f t="shared" si="50"/>
        <v>0</v>
      </c>
      <c r="L112" s="74">
        <f>'Tabella-Z2'!H119</f>
        <v>0.13</v>
      </c>
      <c r="M112" s="251"/>
      <c r="N112" s="76">
        <f t="shared" si="51"/>
        <v>0</v>
      </c>
      <c r="O112" s="77">
        <f>'Tabella-Z2'!I119</f>
        <v>0.13</v>
      </c>
      <c r="P112" s="254"/>
      <c r="Q112" s="75">
        <f t="shared" si="52"/>
        <v>0</v>
      </c>
      <c r="R112" s="74">
        <f>'Tabella-Z2'!I119</f>
        <v>0.13</v>
      </c>
      <c r="S112" s="251"/>
      <c r="T112" s="76">
        <f t="shared" si="53"/>
        <v>0</v>
      </c>
      <c r="U112" s="77">
        <f>'Tabella-Z2'!K119</f>
        <v>0.13</v>
      </c>
      <c r="V112" s="254"/>
      <c r="W112" s="75">
        <f t="shared" si="54"/>
        <v>0</v>
      </c>
      <c r="X112" s="74">
        <f>'Tabella-Z2'!K119</f>
        <v>0.13</v>
      </c>
      <c r="Y112" s="251"/>
      <c r="Z112" s="76">
        <f t="shared" si="55"/>
        <v>0</v>
      </c>
      <c r="AA112" s="78">
        <f>'Tabella-Z2'!K119</f>
        <v>0.13</v>
      </c>
    </row>
    <row r="113" spans="1:27" ht="18" customHeight="1" outlineLevel="1" x14ac:dyDescent="0.3">
      <c r="A113" s="168"/>
      <c r="B113" s="198" t="s">
        <v>560</v>
      </c>
      <c r="C113" s="542" t="s">
        <v>561</v>
      </c>
      <c r="D113" s="543"/>
      <c r="E113" s="543"/>
      <c r="F113" s="372" t="s">
        <v>713</v>
      </c>
      <c r="G113" s="251"/>
      <c r="H113" s="76">
        <f t="shared" si="49"/>
        <v>0.04</v>
      </c>
      <c r="I113" s="77">
        <f>'Tabella-Z2'!H120</f>
        <v>0.04</v>
      </c>
      <c r="J113" s="251"/>
      <c r="K113" s="75">
        <f t="shared" si="50"/>
        <v>0.04</v>
      </c>
      <c r="L113" s="74">
        <f>'Tabella-Z2'!H120</f>
        <v>0.04</v>
      </c>
      <c r="M113" s="251"/>
      <c r="N113" s="76">
        <f t="shared" si="51"/>
        <v>0.04</v>
      </c>
      <c r="O113" s="77">
        <f>'Tabella-Z2'!I120</f>
        <v>0.04</v>
      </c>
      <c r="P113" s="254"/>
      <c r="Q113" s="75">
        <f t="shared" si="52"/>
        <v>0.04</v>
      </c>
      <c r="R113" s="74">
        <f>'Tabella-Z2'!I120</f>
        <v>0.04</v>
      </c>
      <c r="S113" s="251"/>
      <c r="T113" s="76">
        <f t="shared" si="53"/>
        <v>0.04</v>
      </c>
      <c r="U113" s="77">
        <f>'Tabella-Z2'!K120</f>
        <v>0.04</v>
      </c>
      <c r="V113" s="254"/>
      <c r="W113" s="75">
        <f t="shared" si="54"/>
        <v>0.04</v>
      </c>
      <c r="X113" s="74">
        <f>'Tabella-Z2'!K120</f>
        <v>0.04</v>
      </c>
      <c r="Y113" s="251"/>
      <c r="Z113" s="76">
        <f t="shared" si="55"/>
        <v>0.04</v>
      </c>
      <c r="AA113" s="78">
        <f>'Tabella-Z2'!K120</f>
        <v>0.04</v>
      </c>
    </row>
    <row r="114" spans="1:27" ht="18" customHeight="1" outlineLevel="1" x14ac:dyDescent="0.3">
      <c r="A114" s="168"/>
      <c r="B114" s="199" t="s">
        <v>562</v>
      </c>
      <c r="C114" s="546" t="s">
        <v>563</v>
      </c>
      <c r="D114" s="547"/>
      <c r="E114" s="547"/>
      <c r="F114" s="372"/>
      <c r="G114" s="258"/>
      <c r="H114" s="90">
        <f t="shared" si="49"/>
        <v>0</v>
      </c>
      <c r="I114" s="92">
        <f>'Tabella-Z2'!H121</f>
        <v>0.01</v>
      </c>
      <c r="J114" s="258"/>
      <c r="K114" s="75">
        <f t="shared" si="50"/>
        <v>0</v>
      </c>
      <c r="L114" s="74">
        <f>'Tabella-Z2'!H121</f>
        <v>0.01</v>
      </c>
      <c r="M114" s="258"/>
      <c r="N114" s="90">
        <f t="shared" si="51"/>
        <v>0</v>
      </c>
      <c r="O114" s="92">
        <f>'Tabella-Z2'!I121</f>
        <v>0.01</v>
      </c>
      <c r="P114" s="259"/>
      <c r="Q114" s="75">
        <f t="shared" si="52"/>
        <v>0</v>
      </c>
      <c r="R114" s="74">
        <f>'Tabella-Z2'!I121</f>
        <v>0.01</v>
      </c>
      <c r="S114" s="258"/>
      <c r="T114" s="90">
        <f t="shared" si="53"/>
        <v>0</v>
      </c>
      <c r="U114" s="92">
        <f>'Tabella-Z2'!K121</f>
        <v>0.01</v>
      </c>
      <c r="V114" s="259"/>
      <c r="W114" s="75">
        <f t="shared" si="54"/>
        <v>0</v>
      </c>
      <c r="X114" s="74">
        <f>'Tabella-Z2'!K121</f>
        <v>0.01</v>
      </c>
      <c r="Y114" s="258"/>
      <c r="Z114" s="90">
        <f t="shared" si="55"/>
        <v>0</v>
      </c>
      <c r="AA114" s="97">
        <f>'Tabella-Z2'!K121</f>
        <v>0.01</v>
      </c>
    </row>
    <row r="115" spans="1:27" ht="18" customHeight="1" outlineLevel="1" x14ac:dyDescent="0.3">
      <c r="A115" s="168"/>
      <c r="B115" s="509" t="s">
        <v>694</v>
      </c>
      <c r="C115" s="509"/>
      <c r="D115" s="509"/>
      <c r="E115" s="101" t="s">
        <v>2</v>
      </c>
      <c r="F115" s="101"/>
      <c r="G115" s="102"/>
      <c r="H115" s="102">
        <f>SUM(H104:H114)</f>
        <v>0.04</v>
      </c>
      <c r="I115" s="102">
        <f>H115</f>
        <v>0.04</v>
      </c>
      <c r="J115" s="102"/>
      <c r="K115" s="102">
        <f>SUM(K104:K114)</f>
        <v>0.04</v>
      </c>
      <c r="L115" s="102">
        <f>K115</f>
        <v>0.04</v>
      </c>
      <c r="M115" s="102"/>
      <c r="N115" s="102">
        <f>SUM(N104:N114)</f>
        <v>0.04</v>
      </c>
      <c r="O115" s="102">
        <f>N115</f>
        <v>0.04</v>
      </c>
      <c r="P115" s="102"/>
      <c r="Q115" s="102">
        <f>SUM(Q104:Q114)</f>
        <v>0.04</v>
      </c>
      <c r="R115" s="102">
        <f>Q115</f>
        <v>0.04</v>
      </c>
      <c r="S115" s="102"/>
      <c r="T115" s="102">
        <f>SUM(T104:T114)</f>
        <v>0.04</v>
      </c>
      <c r="U115" s="102">
        <f>T115</f>
        <v>0.04</v>
      </c>
      <c r="V115" s="102"/>
      <c r="W115" s="102">
        <f>SUM(W104:W114)</f>
        <v>0.04</v>
      </c>
      <c r="X115" s="102">
        <f>W115</f>
        <v>0.04</v>
      </c>
      <c r="Y115" s="102"/>
      <c r="Z115" s="102">
        <f>SUM(Z104:Z114)</f>
        <v>0.04</v>
      </c>
      <c r="AA115" s="102">
        <f>Z115</f>
        <v>0.04</v>
      </c>
    </row>
    <row r="116" spans="1:27" ht="12.75" customHeight="1" outlineLevel="1" thickBot="1" x14ac:dyDescent="0.35">
      <c r="A116" s="168"/>
      <c r="B116" s="475" t="s">
        <v>7</v>
      </c>
      <c r="C116" s="475"/>
      <c r="D116" s="475"/>
      <c r="E116" s="112" t="s">
        <v>3</v>
      </c>
      <c r="F116" s="112"/>
      <c r="G116" s="469">
        <f>I115*G4*G5*G7</f>
        <v>1406.7486847589114</v>
      </c>
      <c r="H116" s="470"/>
      <c r="I116" s="470"/>
      <c r="J116" s="469">
        <f>L115*J4*J5*J7</f>
        <v>0</v>
      </c>
      <c r="K116" s="470"/>
      <c r="L116" s="470"/>
      <c r="M116" s="469">
        <f>O115*M4*M5*M7</f>
        <v>1797.4592996017384</v>
      </c>
      <c r="N116" s="470"/>
      <c r="O116" s="470"/>
      <c r="P116" s="469">
        <f>R115*P4*P5*P7</f>
        <v>0</v>
      </c>
      <c r="Q116" s="470"/>
      <c r="R116" s="470"/>
      <c r="S116" s="469">
        <f>U115*S4*S5*S7</f>
        <v>0</v>
      </c>
      <c r="T116" s="470"/>
      <c r="U116" s="470"/>
      <c r="V116" s="469">
        <f>X115*V4*V5*V7</f>
        <v>698.71454689175994</v>
      </c>
      <c r="W116" s="470"/>
      <c r="X116" s="470"/>
      <c r="Y116" s="469">
        <f>AA115*Y4*Y5*Y7</f>
        <v>477.06899676308433</v>
      </c>
      <c r="Z116" s="470"/>
      <c r="AA116" s="470"/>
    </row>
    <row r="117" spans="1:27" ht="25.5" customHeight="1" outlineLevel="1" thickBot="1" x14ac:dyDescent="0.35">
      <c r="A117" s="177"/>
      <c r="B117" s="471" t="s">
        <v>605</v>
      </c>
      <c r="C117" s="472"/>
      <c r="D117" s="472"/>
      <c r="E117" s="472"/>
      <c r="F117" s="473"/>
      <c r="G117" s="477">
        <f>SUM(G116:AA116)</f>
        <v>4379.9915280154937</v>
      </c>
      <c r="H117" s="478"/>
      <c r="I117" s="478"/>
      <c r="J117" s="478"/>
      <c r="K117" s="478"/>
      <c r="L117" s="478"/>
      <c r="M117" s="478"/>
      <c r="N117" s="478"/>
      <c r="O117" s="478"/>
      <c r="P117" s="478"/>
      <c r="Q117" s="478"/>
      <c r="R117" s="478"/>
      <c r="S117" s="478"/>
      <c r="T117" s="478"/>
      <c r="U117" s="478"/>
      <c r="V117" s="478"/>
      <c r="W117" s="478"/>
      <c r="X117" s="478"/>
      <c r="Y117" s="478"/>
      <c r="Z117" s="478"/>
      <c r="AA117" s="479"/>
    </row>
    <row r="118" spans="1:27" ht="20.25" customHeight="1" x14ac:dyDescent="0.3">
      <c r="A118" s="177"/>
      <c r="B118" s="14"/>
      <c r="C118" s="14"/>
      <c r="D118" s="15"/>
      <c r="E118" s="16"/>
      <c r="F118" s="16"/>
      <c r="G118" s="17"/>
      <c r="H118" s="17"/>
      <c r="I118" s="17"/>
      <c r="J118" s="17"/>
      <c r="K118" s="17"/>
      <c r="L118" s="17"/>
      <c r="M118" s="17"/>
      <c r="N118" s="17"/>
      <c r="O118" s="17"/>
      <c r="P118" s="17"/>
      <c r="Q118" s="17"/>
      <c r="R118" s="17"/>
      <c r="S118" s="17"/>
      <c r="T118" s="17"/>
      <c r="U118" s="17"/>
      <c r="V118" s="17"/>
      <c r="W118" s="17"/>
      <c r="X118" s="17"/>
      <c r="Y118" s="17"/>
      <c r="Z118" s="17"/>
      <c r="AA118" s="17"/>
    </row>
    <row r="119" spans="1:27" ht="18" customHeight="1" outlineLevel="1" x14ac:dyDescent="0.3">
      <c r="A119" s="168"/>
      <c r="B119" s="98" t="s">
        <v>691</v>
      </c>
      <c r="C119" s="550" t="s">
        <v>690</v>
      </c>
      <c r="D119" s="551"/>
      <c r="E119" s="551"/>
      <c r="F119" s="551"/>
      <c r="G119" s="551"/>
      <c r="H119" s="551"/>
      <c r="I119" s="551"/>
      <c r="J119" s="551"/>
      <c r="K119" s="551"/>
      <c r="L119" s="551"/>
      <c r="M119" s="551"/>
      <c r="N119" s="551"/>
      <c r="O119" s="551"/>
      <c r="P119" s="551"/>
      <c r="Q119" s="551"/>
      <c r="R119" s="551"/>
      <c r="S119" s="551"/>
      <c r="T119" s="551"/>
      <c r="U119" s="551"/>
      <c r="V119" s="551"/>
      <c r="W119" s="551"/>
      <c r="X119" s="551"/>
      <c r="Y119" s="551"/>
      <c r="Z119" s="551"/>
      <c r="AA119" s="552"/>
    </row>
    <row r="120" spans="1:27" ht="18" hidden="1" customHeight="1" outlineLevel="1" x14ac:dyDescent="0.3">
      <c r="B120" s="240" t="s">
        <v>564</v>
      </c>
      <c r="C120" s="548" t="s">
        <v>565</v>
      </c>
      <c r="D120" s="549"/>
      <c r="E120" s="549"/>
      <c r="F120" s="171"/>
      <c r="G120" s="251"/>
      <c r="H120" s="76">
        <f t="shared" ref="H120:H125" si="56">IF($F120="X",I120,IF(G120="X",I120,0))</f>
        <v>0</v>
      </c>
      <c r="I120" s="77">
        <f>'Tabella-Z2'!H126</f>
        <v>0.32</v>
      </c>
      <c r="J120" s="254"/>
      <c r="K120" s="76">
        <f t="shared" ref="K120:K124" si="57">IF($F120="X",L120,IF(J120="X",L120,0))</f>
        <v>0</v>
      </c>
      <c r="L120" s="77">
        <f>'Tabella-Z2'!H126</f>
        <v>0.32</v>
      </c>
      <c r="M120" s="254"/>
      <c r="N120" s="76">
        <f t="shared" ref="N120:N140" si="58">IF($F120="X",O120,IF(M120="X",O120,0))</f>
        <v>0</v>
      </c>
      <c r="O120" s="77">
        <f>'Tabella-Z2'!I126</f>
        <v>0.38</v>
      </c>
      <c r="P120" s="254"/>
      <c r="Q120" s="76">
        <f t="shared" ref="Q120:Q124" si="59">IF($F120="X",R120,IF(P120="X",R120,0))</f>
        <v>0</v>
      </c>
      <c r="R120" s="77">
        <f>'Tabella-Z2'!I126</f>
        <v>0.38</v>
      </c>
      <c r="S120" s="254"/>
      <c r="T120" s="76">
        <f t="shared" ref="T120:T140" si="60">IF($F120="X",U120,IF(S120="X",U120,0))</f>
        <v>0</v>
      </c>
      <c r="U120" s="77">
        <f>IF(S6="",0,IF(VLOOKUP($S$6,'Tabella-Z1'!K33:M45,3)="A",'Tabella-Z2'!K126,'Tabella-Z2'!L126))</f>
        <v>0.32</v>
      </c>
      <c r="V120" s="254"/>
      <c r="W120" s="76">
        <f t="shared" ref="W120:W140" si="61">IF($F120="X",X120,IF(V120="X",X120,0))</f>
        <v>0</v>
      </c>
      <c r="X120" s="77">
        <f>IF(V6="",0,IF(VLOOKUP($V$6,'Tabella-Z1'!K33:M45,3)="A",'Tabella-Z2'!K126,'Tabella-Z2'!L126))</f>
        <v>0.32</v>
      </c>
      <c r="Y120" s="254"/>
      <c r="Z120" s="76">
        <f t="shared" ref="Z120:Z124" si="62">IF($F120="X",AA120,IF(Y120="X",AA120,0))</f>
        <v>0</v>
      </c>
      <c r="AA120" s="78">
        <f>IF(Y6="",0,IF(VLOOKUP($V$6,'Tabella-Z1'!K33:M45,3)="A",'Tabella-Z2'!K126,'Tabella-Z2'!L126))</f>
        <v>0.32</v>
      </c>
    </row>
    <row r="121" spans="1:27" ht="24.9" hidden="1" customHeight="1" outlineLevel="1" x14ac:dyDescent="0.3">
      <c r="B121" s="240" t="s">
        <v>566</v>
      </c>
      <c r="C121" s="548" t="s">
        <v>567</v>
      </c>
      <c r="D121" s="549"/>
      <c r="E121" s="549"/>
      <c r="F121" s="171"/>
      <c r="G121" s="251"/>
      <c r="H121" s="76">
        <f t="shared" si="56"/>
        <v>0</v>
      </c>
      <c r="I121" s="77">
        <f>'Tabella-Z2'!H127</f>
        <v>0.03</v>
      </c>
      <c r="J121" s="254"/>
      <c r="K121" s="76">
        <f t="shared" si="57"/>
        <v>0</v>
      </c>
      <c r="L121" s="77">
        <f>'Tabella-Z2'!H127</f>
        <v>0.03</v>
      </c>
      <c r="M121" s="254"/>
      <c r="N121" s="76">
        <f t="shared" si="58"/>
        <v>0</v>
      </c>
      <c r="O121" s="77">
        <f>'Tabella-Z2'!I127</f>
        <v>0.02</v>
      </c>
      <c r="P121" s="254"/>
      <c r="Q121" s="76">
        <f t="shared" si="59"/>
        <v>0</v>
      </c>
      <c r="R121" s="77">
        <f>'Tabella-Z2'!I127</f>
        <v>0.02</v>
      </c>
      <c r="S121" s="254"/>
      <c r="T121" s="76">
        <f t="shared" si="60"/>
        <v>0</v>
      </c>
      <c r="U121" s="77">
        <f>'Tabella-Z2'!K127</f>
        <v>0.03</v>
      </c>
      <c r="V121" s="254"/>
      <c r="W121" s="76">
        <f t="shared" si="61"/>
        <v>0</v>
      </c>
      <c r="X121" s="77">
        <f>'Tabella-Z2'!K127</f>
        <v>0.03</v>
      </c>
      <c r="Y121" s="254"/>
      <c r="Z121" s="76">
        <f t="shared" si="62"/>
        <v>0</v>
      </c>
      <c r="AA121" s="78">
        <f>'Tabella-Z2'!K127</f>
        <v>0.03</v>
      </c>
    </row>
    <row r="122" spans="1:27" ht="24.9" hidden="1" customHeight="1" outlineLevel="1" x14ac:dyDescent="0.3">
      <c r="B122" s="240" t="s">
        <v>568</v>
      </c>
      <c r="C122" s="548" t="s">
        <v>569</v>
      </c>
      <c r="D122" s="549"/>
      <c r="E122" s="549"/>
      <c r="F122" s="171"/>
      <c r="G122" s="251"/>
      <c r="H122" s="76">
        <f t="shared" si="56"/>
        <v>0</v>
      </c>
      <c r="I122" s="77">
        <f>'Tabella-Z2'!H128</f>
        <v>0.02</v>
      </c>
      <c r="J122" s="254"/>
      <c r="K122" s="76">
        <f t="shared" si="57"/>
        <v>0</v>
      </c>
      <c r="L122" s="77">
        <f>'Tabella-Z2'!H128</f>
        <v>0.02</v>
      </c>
      <c r="M122" s="254"/>
      <c r="N122" s="76">
        <f t="shared" si="58"/>
        <v>0</v>
      </c>
      <c r="O122" s="77">
        <f>'Tabella-Z2'!I128</f>
        <v>0.02</v>
      </c>
      <c r="P122" s="254"/>
      <c r="Q122" s="76">
        <f t="shared" si="59"/>
        <v>0</v>
      </c>
      <c r="R122" s="77">
        <f>'Tabella-Z2'!I128</f>
        <v>0.02</v>
      </c>
      <c r="S122" s="254"/>
      <c r="T122" s="76">
        <f t="shared" si="60"/>
        <v>0</v>
      </c>
      <c r="U122" s="77">
        <f>'Tabella-Z2'!K128</f>
        <v>0.02</v>
      </c>
      <c r="V122" s="254"/>
      <c r="W122" s="76">
        <f t="shared" si="61"/>
        <v>0</v>
      </c>
      <c r="X122" s="77">
        <f>'Tabella-Z2'!K128</f>
        <v>0.02</v>
      </c>
      <c r="Y122" s="254"/>
      <c r="Z122" s="76">
        <f t="shared" si="62"/>
        <v>0</v>
      </c>
      <c r="AA122" s="78">
        <f>'Tabella-Z2'!K128</f>
        <v>0.02</v>
      </c>
    </row>
    <row r="123" spans="1:27" ht="18" hidden="1" customHeight="1" outlineLevel="1" x14ac:dyDescent="0.3">
      <c r="B123" s="240" t="s">
        <v>570</v>
      </c>
      <c r="C123" s="548" t="s">
        <v>571</v>
      </c>
      <c r="D123" s="549"/>
      <c r="E123" s="549"/>
      <c r="F123" s="171"/>
      <c r="G123" s="251"/>
      <c r="H123" s="76">
        <f t="shared" si="56"/>
        <v>0</v>
      </c>
      <c r="I123" s="77">
        <f>'Tabella-Z2'!H129</f>
        <v>0.02</v>
      </c>
      <c r="J123" s="254"/>
      <c r="K123" s="76">
        <f t="shared" si="57"/>
        <v>0</v>
      </c>
      <c r="L123" s="77">
        <f>'Tabella-Z2'!H129</f>
        <v>0.02</v>
      </c>
      <c r="M123" s="254"/>
      <c r="N123" s="76">
        <f t="shared" si="58"/>
        <v>0</v>
      </c>
      <c r="O123" s="77">
        <f>'Tabella-Z2'!I129</f>
        <v>0.02</v>
      </c>
      <c r="P123" s="254"/>
      <c r="Q123" s="76">
        <f t="shared" si="59"/>
        <v>0</v>
      </c>
      <c r="R123" s="77">
        <f>'Tabella-Z2'!I129</f>
        <v>0.02</v>
      </c>
      <c r="S123" s="254"/>
      <c r="T123" s="76">
        <f t="shared" si="60"/>
        <v>0</v>
      </c>
      <c r="U123" s="77">
        <f>'Tabella-Z2'!K129</f>
        <v>0.02</v>
      </c>
      <c r="V123" s="254"/>
      <c r="W123" s="76">
        <f t="shared" si="61"/>
        <v>0</v>
      </c>
      <c r="X123" s="77">
        <f>'Tabella-Z2'!K129</f>
        <v>0.02</v>
      </c>
      <c r="Y123" s="254"/>
      <c r="Z123" s="76">
        <f t="shared" si="62"/>
        <v>0</v>
      </c>
      <c r="AA123" s="78">
        <f>'Tabella-Z2'!K129</f>
        <v>0.02</v>
      </c>
    </row>
    <row r="124" spans="1:27" ht="18" hidden="1" customHeight="1" outlineLevel="1" x14ac:dyDescent="0.3">
      <c r="B124" s="240" t="s">
        <v>572</v>
      </c>
      <c r="C124" s="548" t="s">
        <v>573</v>
      </c>
      <c r="D124" s="549"/>
      <c r="E124" s="549"/>
      <c r="F124" s="171"/>
      <c r="G124" s="251"/>
      <c r="H124" s="76">
        <f t="shared" si="56"/>
        <v>0</v>
      </c>
      <c r="I124" s="77">
        <f>'Tabella-Z2'!H130</f>
        <v>0.1</v>
      </c>
      <c r="J124" s="254"/>
      <c r="K124" s="76">
        <f t="shared" si="57"/>
        <v>0</v>
      </c>
      <c r="L124" s="77">
        <f>'Tabella-Z2'!H130</f>
        <v>0.1</v>
      </c>
      <c r="M124" s="254"/>
      <c r="N124" s="76">
        <f t="shared" si="58"/>
        <v>0</v>
      </c>
      <c r="O124" s="77">
        <f>'Tabella-Z2'!I130</f>
        <v>0.1</v>
      </c>
      <c r="P124" s="254"/>
      <c r="Q124" s="76">
        <f t="shared" si="59"/>
        <v>0</v>
      </c>
      <c r="R124" s="77">
        <f>'Tabella-Z2'!I130</f>
        <v>0.1</v>
      </c>
      <c r="S124" s="254"/>
      <c r="T124" s="76">
        <f t="shared" si="60"/>
        <v>0</v>
      </c>
      <c r="U124" s="77">
        <f>'Tabella-Z2'!K130</f>
        <v>0.1</v>
      </c>
      <c r="V124" s="254"/>
      <c r="W124" s="76">
        <f t="shared" si="61"/>
        <v>0</v>
      </c>
      <c r="X124" s="77">
        <f>'Tabella-Z2'!K130</f>
        <v>0.1</v>
      </c>
      <c r="Y124" s="254"/>
      <c r="Z124" s="76">
        <f t="shared" si="62"/>
        <v>0</v>
      </c>
      <c r="AA124" s="78">
        <f>'Tabella-Z2'!K130</f>
        <v>0.1</v>
      </c>
    </row>
    <row r="125" spans="1:27" ht="18" hidden="1" customHeight="1" outlineLevel="1" x14ac:dyDescent="0.3">
      <c r="B125" s="555" t="s">
        <v>574</v>
      </c>
      <c r="C125" s="548" t="s">
        <v>692</v>
      </c>
      <c r="D125" s="201" t="s">
        <v>439</v>
      </c>
      <c r="E125" s="202">
        <v>250000</v>
      </c>
      <c r="F125" s="558"/>
      <c r="G125" s="511"/>
      <c r="H125" s="41">
        <f t="shared" si="56"/>
        <v>0</v>
      </c>
      <c r="I125" s="42">
        <f>'Tabella-Z2'!H131</f>
        <v>3.9E-2</v>
      </c>
      <c r="J125" s="497"/>
      <c r="K125" s="41">
        <f>IF($F125="X",L125,IF(J125="X",L125,0))</f>
        <v>0</v>
      </c>
      <c r="L125" s="42">
        <f>'Tabella-Z2'!H131</f>
        <v>3.9E-2</v>
      </c>
      <c r="M125" s="497"/>
      <c r="N125" s="41">
        <f t="shared" si="58"/>
        <v>0</v>
      </c>
      <c r="O125" s="42">
        <f>IF(M6="",0,IF(VLOOKUP($M$6,'Tabella-Z1'!$K$27:$M$32,3)=13,'Tabella-Z2'!I131,'Tabella-Z2'!J131))</f>
        <v>3.9E-2</v>
      </c>
      <c r="P125" s="497"/>
      <c r="Q125" s="41">
        <f>IF($F125="X",R125,IF(P125="X",R125,0))</f>
        <v>0</v>
      </c>
      <c r="R125" s="42">
        <f>IF(P6="",0,IF(VLOOKUP($M$6,'Tabella-Z1'!$K$27:$M$32,3)=13,'Tabella-Z2'!I131,'Tabella-Z2'!J131))</f>
        <v>3.9E-2</v>
      </c>
      <c r="S125" s="497"/>
      <c r="T125" s="41">
        <f t="shared" si="60"/>
        <v>0</v>
      </c>
      <c r="U125" s="42">
        <f>'Tabella-Z2'!K131</f>
        <v>3.9E-2</v>
      </c>
      <c r="V125" s="497"/>
      <c r="W125" s="41">
        <f t="shared" si="61"/>
        <v>0</v>
      </c>
      <c r="X125" s="42">
        <f>'Tabella-Z2'!K131</f>
        <v>3.9E-2</v>
      </c>
      <c r="Y125" s="497"/>
      <c r="Z125" s="41">
        <f>IF($F125="X",AA125,IF(Y125="X",AA125,0))</f>
        <v>0</v>
      </c>
      <c r="AA125" s="43">
        <f>'Tabella-Z2'!K131</f>
        <v>3.9E-2</v>
      </c>
    </row>
    <row r="126" spans="1:27" ht="18" hidden="1" customHeight="1" outlineLevel="1" x14ac:dyDescent="0.3">
      <c r="B126" s="556"/>
      <c r="C126" s="557"/>
      <c r="D126" s="203" t="s">
        <v>440</v>
      </c>
      <c r="E126" s="204">
        <v>500000</v>
      </c>
      <c r="F126" s="559"/>
      <c r="G126" s="512"/>
      <c r="H126" s="61">
        <f>IF(AND($F$125="X",$G$4&gt;E125),I126,IF(AND($G$125="X",$G$4&gt;E125),I126,0))</f>
        <v>0</v>
      </c>
      <c r="I126" s="62">
        <f>'Tabella-Z2'!H132</f>
        <v>0.01</v>
      </c>
      <c r="J126" s="498"/>
      <c r="K126" s="61">
        <f>IF(AND($F$125="X",$J$4&gt;E125),L126,IF(AND($J$125="X",$J$4&gt;E125),L126,0))</f>
        <v>0</v>
      </c>
      <c r="L126" s="62">
        <f>'Tabella-Z2'!H132</f>
        <v>0.01</v>
      </c>
      <c r="M126" s="498"/>
      <c r="N126" s="61">
        <f>IF(AND($F$125="X",$M$4&gt;E125),O126,IF(AND($M$125="X",$M$4&gt;E125),O126,0))</f>
        <v>0</v>
      </c>
      <c r="O126" s="62">
        <f>IF(M6="",0,IF(VLOOKUP($M$6,'Tabella-Z1'!$K$27:$M$32,3)=13,'Tabella-Z2'!I132,'Tabella-Z2'!J132))</f>
        <v>0.01</v>
      </c>
      <c r="P126" s="498"/>
      <c r="Q126" s="61">
        <f>IF(AND($F$125="X",$P$4&gt;H125),R126,IF(AND($P$125="X",$P$4&gt;H125),R126,0))</f>
        <v>0</v>
      </c>
      <c r="R126" s="62">
        <f>IF(P6="",0,IF(VLOOKUP($M$6,'Tabella-Z1'!$K$27:$M$32,3)=13,'Tabella-Z2'!I132,'Tabella-Z2'!J132))</f>
        <v>0.01</v>
      </c>
      <c r="S126" s="498"/>
      <c r="T126" s="61">
        <f>IF(AND($F$125="X",$S$4&gt;E125),U126,IF(AND($S$125="X",$S$4&gt;E125),U126,0))</f>
        <v>0</v>
      </c>
      <c r="U126" s="62">
        <f>'Tabella-Z2'!K132</f>
        <v>0.01</v>
      </c>
      <c r="V126" s="498"/>
      <c r="W126" s="61">
        <f>IF(AND($F$125="X",$V$4&gt;E125),X126,IF(AND($V$125="X",$V$4&gt;E125),X126,0))</f>
        <v>0</v>
      </c>
      <c r="X126" s="62">
        <f>'Tabella-Z2'!K132</f>
        <v>0.01</v>
      </c>
      <c r="Y126" s="498"/>
      <c r="Z126" s="61">
        <f>IF(AND($F$125="X",$Y$4&gt;H125),AA126,IF(AND($V$125="X",$Y$4&gt;H125),AA126,0))</f>
        <v>0</v>
      </c>
      <c r="AA126" s="63">
        <f>'Tabella-Z2'!K132</f>
        <v>0.01</v>
      </c>
    </row>
    <row r="127" spans="1:27" ht="18" hidden="1" customHeight="1" outlineLevel="1" x14ac:dyDescent="0.3">
      <c r="B127" s="556"/>
      <c r="C127" s="557"/>
      <c r="D127" s="203" t="s">
        <v>440</v>
      </c>
      <c r="E127" s="204">
        <v>1000000</v>
      </c>
      <c r="F127" s="559"/>
      <c r="G127" s="512"/>
      <c r="H127" s="61">
        <f>IF(AND($F$125="X",$G$4&gt;E126),I127,IF(AND($G$125="X",$G$4&gt;E126),I127,0))</f>
        <v>0</v>
      </c>
      <c r="I127" s="62">
        <f>'Tabella-Z2'!H133</f>
        <v>1.2999999999999999E-2</v>
      </c>
      <c r="J127" s="498"/>
      <c r="K127" s="61">
        <f>IF(AND($F$125="X",$J$4&gt;E126),L127,IF(AND($J$125="X",$J$4&gt;E126),L127,0))</f>
        <v>0</v>
      </c>
      <c r="L127" s="62">
        <f>'Tabella-Z2'!H133</f>
        <v>1.2999999999999999E-2</v>
      </c>
      <c r="M127" s="498"/>
      <c r="N127" s="61">
        <f>IF(AND($F$125="X",$M$4&gt;E126),O127,IF(AND($M$125="X",$M$4&gt;E126),O127,0))</f>
        <v>0</v>
      </c>
      <c r="O127" s="62">
        <f>IF(M6="",0,IF(VLOOKUP($M$6,'Tabella-Z1'!$K$27:$M$32,3)=13,'Tabella-Z2'!I133,'Tabella-Z2'!J133))</f>
        <v>1.2999999999999999E-2</v>
      </c>
      <c r="P127" s="498"/>
      <c r="Q127" s="61">
        <f>IF(AND($F$125="X",$P$4&gt;H126),R127,IF(AND($P$125="X",$P$4&gt;H126),R127,0))</f>
        <v>0</v>
      </c>
      <c r="R127" s="62">
        <f>IF(P6="",0,IF(VLOOKUP($M$6,'Tabella-Z1'!$K$27:$M$32,3)=13,'Tabella-Z2'!I133,'Tabella-Z2'!J133))</f>
        <v>1.2999999999999999E-2</v>
      </c>
      <c r="S127" s="498"/>
      <c r="T127" s="61">
        <f>IF(AND($F$125="X",$S$4&gt;E126),U127,IF(AND($S$125="X",$S$4&gt;E126),U127,0))</f>
        <v>0</v>
      </c>
      <c r="U127" s="62">
        <f>'Tabella-Z2'!K133</f>
        <v>1.2999999999999999E-2</v>
      </c>
      <c r="V127" s="498"/>
      <c r="W127" s="61">
        <f>IF(AND($F$125="X",$V$4&gt;E126),X127,IF(AND($V$125="X",$V$4&gt;E126),X127,0))</f>
        <v>0</v>
      </c>
      <c r="X127" s="62">
        <f>'Tabella-Z2'!K133</f>
        <v>1.2999999999999999E-2</v>
      </c>
      <c r="Y127" s="498"/>
      <c r="Z127" s="61">
        <f>IF(AND($F$125="X",$Y$4&gt;H126),AA127,IF(AND($V$125="X",$Y$4&gt;H126),AA127,0))</f>
        <v>0</v>
      </c>
      <c r="AA127" s="63">
        <f>'Tabella-Z2'!K133</f>
        <v>1.2999999999999999E-2</v>
      </c>
    </row>
    <row r="128" spans="1:27" ht="18" hidden="1" customHeight="1" outlineLevel="1" x14ac:dyDescent="0.3">
      <c r="B128" s="556"/>
      <c r="C128" s="557"/>
      <c r="D128" s="203" t="s">
        <v>440</v>
      </c>
      <c r="E128" s="204">
        <v>2500000</v>
      </c>
      <c r="F128" s="559"/>
      <c r="G128" s="512"/>
      <c r="H128" s="61">
        <f>IF(AND($F$125="X",$G$4&gt;E127),I128,IF(AND($G$125="X",$G$4&gt;E127),I128,0))</f>
        <v>0</v>
      </c>
      <c r="I128" s="62">
        <f>'Tabella-Z2'!H134</f>
        <v>1.7999999999999999E-2</v>
      </c>
      <c r="J128" s="498"/>
      <c r="K128" s="61">
        <f>IF(AND($F$125="X",$J$4&gt;E127),L128,IF(AND($J$125="X",$J$4&gt;E127),L128,0))</f>
        <v>0</v>
      </c>
      <c r="L128" s="62">
        <f>'Tabella-Z2'!H134</f>
        <v>1.7999999999999999E-2</v>
      </c>
      <c r="M128" s="498"/>
      <c r="N128" s="61">
        <f>IF(AND($F$125="X",$M$4&gt;E127),O128,IF(AND($M$125="X",$M$4&gt;E127),O128,0))</f>
        <v>0</v>
      </c>
      <c r="O128" s="62">
        <f>IF(M6="",0,IF(VLOOKUP($M$6,'Tabella-Z1'!$K$27:$M$32,3)=13,'Tabella-Z2'!I134,'Tabella-Z2'!J134))</f>
        <v>1.7999999999999999E-2</v>
      </c>
      <c r="P128" s="498"/>
      <c r="Q128" s="61">
        <f>IF(AND($F$125="X",$P$4&gt;H127),R128,IF(AND($P$125="X",$P$4&gt;H127),R128,0))</f>
        <v>0</v>
      </c>
      <c r="R128" s="62">
        <f>IF(P6="",0,IF(VLOOKUP($M$6,'Tabella-Z1'!$K$27:$M$32,3)=13,'Tabella-Z2'!I134,'Tabella-Z2'!J134))</f>
        <v>1.7999999999999999E-2</v>
      </c>
      <c r="S128" s="498"/>
      <c r="T128" s="61">
        <f>IF(AND($F$125="X",$S$4&gt;E127),U128,IF(AND($S$125="X",$S$4&gt;E127),U128,0))</f>
        <v>0</v>
      </c>
      <c r="U128" s="62">
        <f>'Tabella-Z2'!K134</f>
        <v>1.7999999999999999E-2</v>
      </c>
      <c r="V128" s="498"/>
      <c r="W128" s="61">
        <f>IF(AND($F$125="X",$V$4&gt;E127),X128,IF(AND($V$125="X",$V$4&gt;E127),X128,0))</f>
        <v>0</v>
      </c>
      <c r="X128" s="62">
        <f>'Tabella-Z2'!K134</f>
        <v>1.7999999999999999E-2</v>
      </c>
      <c r="Y128" s="498"/>
      <c r="Z128" s="61">
        <f>IF(AND($F$125="X",$Y$4&gt;H127),AA128,IF(AND($V$125="X",$Y$4&gt;H127),AA128,0))</f>
        <v>0</v>
      </c>
      <c r="AA128" s="63">
        <f>'Tabella-Z2'!K134</f>
        <v>1.7999999999999999E-2</v>
      </c>
    </row>
    <row r="129" spans="1:27" ht="18" hidden="1" customHeight="1" outlineLevel="1" x14ac:dyDescent="0.3">
      <c r="B129" s="556"/>
      <c r="C129" s="205" t="s">
        <v>603</v>
      </c>
      <c r="D129" s="203" t="s">
        <v>440</v>
      </c>
      <c r="E129" s="204">
        <v>10000000</v>
      </c>
      <c r="F129" s="559"/>
      <c r="G129" s="512"/>
      <c r="H129" s="61">
        <f>IF(AND($F$125="X",$G$4&gt;E128),I129,IF(AND($G$125="X",$G$4&gt;E128),I129,0))</f>
        <v>0</v>
      </c>
      <c r="I129" s="62">
        <f>'Tabella-Z2'!H135</f>
        <v>2.1999999999999999E-2</v>
      </c>
      <c r="J129" s="498"/>
      <c r="K129" s="61">
        <f>IF(AND($F$125="X",$J$4&gt;E128),L129,IF(AND($J$125="X",$J$4&gt;E128),L129,0))</f>
        <v>0</v>
      </c>
      <c r="L129" s="62">
        <f>'Tabella-Z2'!H135</f>
        <v>2.1999999999999999E-2</v>
      </c>
      <c r="M129" s="498"/>
      <c r="N129" s="61">
        <f>IF(AND($F$125="X",$M$4&gt;E128),O129,IF(AND($M$125="X",$M$4&gt;E128),O129,0))</f>
        <v>0</v>
      </c>
      <c r="O129" s="62">
        <f>IF(M6="",0,IF(VLOOKUP($M$6,'Tabella-Z1'!$K$27:$M$32,3)=13,'Tabella-Z2'!I135,'Tabella-Z2'!J135))</f>
        <v>2.1999999999999999E-2</v>
      </c>
      <c r="P129" s="498"/>
      <c r="Q129" s="61">
        <f>IF(AND($F$125="X",$P$4&gt;H128),R129,IF(AND($M$125="X",$P$4&gt;H128),R129,0))</f>
        <v>0</v>
      </c>
      <c r="R129" s="62">
        <f>IF(P6="",0,IF(VLOOKUP($M$6,'Tabella-Z1'!$K$27:$M$32,3)=13,'Tabella-Z2'!I135,'Tabella-Z2'!J135))</f>
        <v>2.1999999999999999E-2</v>
      </c>
      <c r="S129" s="498"/>
      <c r="T129" s="61">
        <f>IF(AND($F$125="X",$S$4&gt;E128),U129,IF(AND($S$125="X",$S$4&gt;E128),U129,0))</f>
        <v>0</v>
      </c>
      <c r="U129" s="62">
        <f>'Tabella-Z2'!K135</f>
        <v>2.1999999999999999E-2</v>
      </c>
      <c r="V129" s="498"/>
      <c r="W129" s="61">
        <f>IF(AND($F$125="X",$V$4&gt;E128),X129,IF(AND($V$125="X",$V$4&gt;E128),X129,0))</f>
        <v>0</v>
      </c>
      <c r="X129" s="62">
        <f>'Tabella-Z2'!K135</f>
        <v>2.1999999999999999E-2</v>
      </c>
      <c r="Y129" s="498"/>
      <c r="Z129" s="61">
        <f>IF(AND($F$125="X",$Y$4&gt;H128),AA129,IF(AND($V$125="X",$Y$4&gt;H128),AA129,0))</f>
        <v>0</v>
      </c>
      <c r="AA129" s="63">
        <f>'Tabella-Z2'!K135</f>
        <v>2.1999999999999999E-2</v>
      </c>
    </row>
    <row r="130" spans="1:27" ht="18" hidden="1" customHeight="1" outlineLevel="1" x14ac:dyDescent="0.3">
      <c r="B130" s="556"/>
      <c r="C130" s="206">
        <v>0</v>
      </c>
      <c r="D130" s="207" t="s">
        <v>441</v>
      </c>
      <c r="E130" s="208"/>
      <c r="F130" s="560"/>
      <c r="G130" s="513"/>
      <c r="H130" s="44">
        <f>IF(AND($F$125="X",$G$4&gt;E129),I130,IF(AND($G$125="X",$G$4&gt;E129),I130,0))</f>
        <v>0</v>
      </c>
      <c r="I130" s="45">
        <f>'Tabella-Z2'!H136</f>
        <v>2.1000000000000001E-2</v>
      </c>
      <c r="J130" s="499"/>
      <c r="K130" s="44">
        <f>IF(AND($F$125="X",$J$4&gt;E129),L130,IF(AND($J$125="X",$J$4&gt;E129),L130,0))</f>
        <v>0</v>
      </c>
      <c r="L130" s="45">
        <f>'Tabella-Z2'!H136</f>
        <v>2.1000000000000001E-2</v>
      </c>
      <c r="M130" s="499"/>
      <c r="N130" s="44">
        <f>IF(AND($F$125="X",$M$4&gt;E129),O130,IF(AND($M$125="X",$M$4&gt;E129),O130,0))</f>
        <v>0</v>
      </c>
      <c r="O130" s="45">
        <f>IF(M6="",0,IF(VLOOKUP($M$6,'Tabella-Z1'!$K$27:$M$32,3)=13,'Tabella-Z2'!I136,'Tabella-Z2'!J136))</f>
        <v>2.1000000000000001E-2</v>
      </c>
      <c r="P130" s="499"/>
      <c r="Q130" s="44">
        <f>IF(AND($F$125="X",$P$4&gt;H129),R130,IF(AND($P$125="X",$P$4&gt;H129),R130,0))</f>
        <v>0</v>
      </c>
      <c r="R130" s="45">
        <f>IF(P6="",0,IF(VLOOKUP($M$6,'Tabella-Z1'!$K$27:$M$32,3)=13,'Tabella-Z2'!I136,'Tabella-Z2'!J136))</f>
        <v>2.1000000000000001E-2</v>
      </c>
      <c r="S130" s="499"/>
      <c r="T130" s="44">
        <f>IF(AND($F$125="X",$S$4&gt;E129),U130,IF(AND($S$125="X",$S$4&gt;E129),U130,0))</f>
        <v>0</v>
      </c>
      <c r="U130" s="45">
        <f>'Tabella-Z2'!K136</f>
        <v>2.1000000000000001E-2</v>
      </c>
      <c r="V130" s="499"/>
      <c r="W130" s="44">
        <f>IF(AND($F$125="X",$V$4&gt;E129),X130,IF(AND($V$125="X",$V$4&gt;E129),X130,0))</f>
        <v>0</v>
      </c>
      <c r="X130" s="45">
        <f>'Tabella-Z2'!K136</f>
        <v>2.1000000000000001E-2</v>
      </c>
      <c r="Y130" s="499"/>
      <c r="Z130" s="44">
        <f>IF(AND($F$125="X",$Y$4&gt;H129),AA130,IF(AND($V$125="X",$Y$4&gt;H129),AA130,0))</f>
        <v>0</v>
      </c>
      <c r="AA130" s="46">
        <f>'Tabella-Z2'!K136</f>
        <v>2.1000000000000001E-2</v>
      </c>
    </row>
    <row r="131" spans="1:27" ht="24" hidden="1" customHeight="1" outlineLevel="1" x14ac:dyDescent="0.3">
      <c r="B131" s="240" t="s">
        <v>575</v>
      </c>
      <c r="C131" s="553" t="s">
        <v>604</v>
      </c>
      <c r="D131" s="554"/>
      <c r="E131" s="209">
        <v>0</v>
      </c>
      <c r="F131" s="171"/>
      <c r="G131" s="251"/>
      <c r="H131" s="76">
        <f>IF($F131="X",I131,IF(G131="X",I131,0))</f>
        <v>0</v>
      </c>
      <c r="I131" s="77">
        <f>'Tabella-Z2'!H137</f>
        <v>0.06</v>
      </c>
      <c r="J131" s="254"/>
      <c r="K131" s="76">
        <f>IF($F131="X",I131,IF(J131="X",I131,0))</f>
        <v>0</v>
      </c>
      <c r="L131" s="77">
        <f>'Tabella-Z2'!H137</f>
        <v>0.06</v>
      </c>
      <c r="M131" s="254"/>
      <c r="N131" s="76">
        <f t="shared" si="58"/>
        <v>0</v>
      </c>
      <c r="O131" s="77">
        <f>'Tabella-Z2'!I137</f>
        <v>0.06</v>
      </c>
      <c r="P131" s="254"/>
      <c r="Q131" s="76">
        <f>IF($F131="X",R131,IF(P131="X",R131,0))</f>
        <v>0</v>
      </c>
      <c r="R131" s="77">
        <f>'Tabella-Z2'!I137</f>
        <v>0.06</v>
      </c>
      <c r="S131" s="254"/>
      <c r="T131" s="76">
        <f t="shared" si="60"/>
        <v>0</v>
      </c>
      <c r="U131" s="77">
        <f>'Tabella-Z2'!K137</f>
        <v>0.06</v>
      </c>
      <c r="V131" s="254"/>
      <c r="W131" s="76">
        <f t="shared" si="61"/>
        <v>0</v>
      </c>
      <c r="X131" s="77">
        <f>'Tabella-Z2'!K137</f>
        <v>0.06</v>
      </c>
      <c r="Y131" s="254"/>
      <c r="Z131" s="76">
        <f>IF($F131="X",AA131,IF(Y131="X",AA131,0))</f>
        <v>0</v>
      </c>
      <c r="AA131" s="78">
        <f>'Tabella-Z2'!K137</f>
        <v>0.06</v>
      </c>
    </row>
    <row r="132" spans="1:27" ht="18" hidden="1" customHeight="1" outlineLevel="1" x14ac:dyDescent="0.3">
      <c r="B132" s="240" t="s">
        <v>576</v>
      </c>
      <c r="C132" s="548" t="s">
        <v>392</v>
      </c>
      <c r="D132" s="543"/>
      <c r="E132" s="543"/>
      <c r="F132" s="171"/>
      <c r="G132" s="251"/>
      <c r="H132" s="76">
        <f>IF($F132="X",I132,IF(G132="X",I132,0))</f>
        <v>0</v>
      </c>
      <c r="I132" s="77">
        <f>'Tabella-Z2'!H138</f>
        <v>0.14000000000000001</v>
      </c>
      <c r="J132" s="254"/>
      <c r="K132" s="76">
        <f>IF($F132="X",L132,IF(J132="X",L132,0))</f>
        <v>0</v>
      </c>
      <c r="L132" s="77">
        <f>'Tabella-Z2'!H138</f>
        <v>0.14000000000000001</v>
      </c>
      <c r="M132" s="254"/>
      <c r="N132" s="76">
        <f t="shared" si="58"/>
        <v>0</v>
      </c>
      <c r="O132" s="77">
        <f>'Tabella-Z2'!I138</f>
        <v>0.09</v>
      </c>
      <c r="P132" s="254"/>
      <c r="Q132" s="76">
        <f t="shared" ref="Q132:Q133" si="63">IF($F132="X",R132,IF(P132="X",R132,0))</f>
        <v>0</v>
      </c>
      <c r="R132" s="77">
        <f>'Tabella-Z2'!I138</f>
        <v>0.09</v>
      </c>
      <c r="S132" s="254"/>
      <c r="T132" s="76">
        <f t="shared" si="60"/>
        <v>0</v>
      </c>
      <c r="U132" s="77">
        <f>'Tabella-Z2'!K138</f>
        <v>0.15</v>
      </c>
      <c r="V132" s="254"/>
      <c r="W132" s="76">
        <f t="shared" si="61"/>
        <v>0</v>
      </c>
      <c r="X132" s="77">
        <f>'Tabella-Z2'!K138</f>
        <v>0.15</v>
      </c>
      <c r="Y132" s="254"/>
      <c r="Z132" s="76">
        <f t="shared" ref="Z132:Z133" si="64">IF($F132="X",AA132,IF(Y132="X",AA132,0))</f>
        <v>0</v>
      </c>
      <c r="AA132" s="78">
        <f>'Tabella-Z2'!K138</f>
        <v>0.15</v>
      </c>
    </row>
    <row r="133" spans="1:27" ht="18" hidden="1" customHeight="1" outlineLevel="1" x14ac:dyDescent="0.3">
      <c r="B133" s="240" t="s">
        <v>577</v>
      </c>
      <c r="C133" s="548" t="s">
        <v>394</v>
      </c>
      <c r="D133" s="543"/>
      <c r="E133" s="543"/>
      <c r="F133" s="171"/>
      <c r="G133" s="251"/>
      <c r="H133" s="76">
        <f>IF($F133="X",I133,IF(G133="X",I133,0))</f>
        <v>0</v>
      </c>
      <c r="I133" s="77">
        <f>'Tabella-Z2'!H139</f>
        <v>0.41</v>
      </c>
      <c r="J133" s="254"/>
      <c r="K133" s="76">
        <f t="shared" ref="K133:K134" si="65">IF($F133="X",L133,IF(J133="X",L133,0))</f>
        <v>0</v>
      </c>
      <c r="L133" s="77">
        <f>'Tabella-Z2'!H139</f>
        <v>0.41</v>
      </c>
      <c r="M133" s="254"/>
      <c r="N133" s="76">
        <f t="shared" si="58"/>
        <v>0</v>
      </c>
      <c r="O133" s="77">
        <f>'Tabella-Z2'!I139</f>
        <v>0.43</v>
      </c>
      <c r="P133" s="254"/>
      <c r="Q133" s="76">
        <f t="shared" si="63"/>
        <v>0</v>
      </c>
      <c r="R133" s="77">
        <f>'Tabella-Z2'!I139</f>
        <v>0.43</v>
      </c>
      <c r="S133" s="254"/>
      <c r="T133" s="76">
        <f t="shared" si="60"/>
        <v>0</v>
      </c>
      <c r="U133" s="77">
        <f>'Tabella-Z2'!K139</f>
        <v>0.32</v>
      </c>
      <c r="V133" s="254"/>
      <c r="W133" s="76">
        <f t="shared" si="61"/>
        <v>0</v>
      </c>
      <c r="X133" s="77">
        <f>'Tabella-Z2'!K139</f>
        <v>0.32</v>
      </c>
      <c r="Y133" s="254"/>
      <c r="Z133" s="76">
        <f t="shared" si="64"/>
        <v>0</v>
      </c>
      <c r="AA133" s="78">
        <f>'Tabella-Z2'!K139</f>
        <v>0.32</v>
      </c>
    </row>
    <row r="134" spans="1:27" ht="18" hidden="1" customHeight="1" outlineLevel="1" x14ac:dyDescent="0.3">
      <c r="B134" s="548" t="s">
        <v>578</v>
      </c>
      <c r="C134" s="548" t="s">
        <v>579</v>
      </c>
      <c r="D134" s="201" t="s">
        <v>439</v>
      </c>
      <c r="E134" s="202">
        <v>500000</v>
      </c>
      <c r="F134" s="558"/>
      <c r="G134" s="511"/>
      <c r="H134" s="41">
        <f>IF($F134="X",I134,IF(G134="X",I134,0))</f>
        <v>0</v>
      </c>
      <c r="I134" s="42">
        <f>'Tabella-Z2'!H140</f>
        <v>0.06</v>
      </c>
      <c r="J134" s="497"/>
      <c r="K134" s="41">
        <f t="shared" si="65"/>
        <v>0</v>
      </c>
      <c r="L134" s="42">
        <f>'Tabella-Z2'!H140</f>
        <v>0.06</v>
      </c>
      <c r="M134" s="497"/>
      <c r="N134" s="41">
        <f t="shared" si="58"/>
        <v>0</v>
      </c>
      <c r="O134" s="42">
        <f>'Tabella-Z2'!I140</f>
        <v>0.06</v>
      </c>
      <c r="P134" s="497"/>
      <c r="Q134" s="41">
        <f>IF($F134="X",R134,IF(P134="X",R134,0))</f>
        <v>0</v>
      </c>
      <c r="R134" s="42">
        <f>'Tabella-Z2'!I140</f>
        <v>0.06</v>
      </c>
      <c r="S134" s="497"/>
      <c r="T134" s="41">
        <f t="shared" si="60"/>
        <v>0</v>
      </c>
      <c r="U134" s="42">
        <f>'Tabella-Z2'!K140</f>
        <v>4.4999999999999998E-2</v>
      </c>
      <c r="V134" s="497"/>
      <c r="W134" s="41">
        <f t="shared" si="61"/>
        <v>0</v>
      </c>
      <c r="X134" s="42">
        <f>'Tabella-Z2'!K140</f>
        <v>4.4999999999999998E-2</v>
      </c>
      <c r="Y134" s="497"/>
      <c r="Z134" s="41">
        <f>IF($F134="X",AA134,IF(Y134="X",AA134,0))</f>
        <v>0</v>
      </c>
      <c r="AA134" s="43">
        <f>'Tabella-Z2'!K140</f>
        <v>4.4999999999999998E-2</v>
      </c>
    </row>
    <row r="135" spans="1:27" ht="18" hidden="1" customHeight="1" outlineLevel="1" x14ac:dyDescent="0.3">
      <c r="B135" s="561"/>
      <c r="C135" s="548"/>
      <c r="D135" s="207" t="s">
        <v>441</v>
      </c>
      <c r="E135" s="208"/>
      <c r="F135" s="560"/>
      <c r="G135" s="513"/>
      <c r="H135" s="44">
        <f>IF(AND($F$134="X",$G$4&gt;E134),I135,IF(AND($G$134="X",$G$4&gt;E134),I135,0))</f>
        <v>0</v>
      </c>
      <c r="I135" s="45">
        <f>'Tabella-Z2'!H141</f>
        <v>1.2E-2</v>
      </c>
      <c r="J135" s="499"/>
      <c r="K135" s="44">
        <f>IF(AND($F$134="X",$J$4&gt;K134),L135,IF(AND($J$134="X",$J$4&gt;K134),L135,0))</f>
        <v>0</v>
      </c>
      <c r="L135" s="45">
        <f>'Tabella-Z2'!H141</f>
        <v>1.2E-2</v>
      </c>
      <c r="M135" s="499"/>
      <c r="N135" s="44">
        <f>IF(AND($F$134="X",$M$4&gt;E134),O135,IF(AND($M$134="X",$M$4&gt;E134),O135,0))</f>
        <v>0</v>
      </c>
      <c r="O135" s="45">
        <f>'Tabella-Z2'!I141</f>
        <v>1.2E-2</v>
      </c>
      <c r="P135" s="499"/>
      <c r="Q135" s="44">
        <f>IF(AND($F$134="X",$P$4&gt;H134),R135,IF(AND($P$134="X",$P$4&gt;H134),R135,0))</f>
        <v>0</v>
      </c>
      <c r="R135" s="45">
        <f>'Tabella-Z2'!I141</f>
        <v>1.2E-2</v>
      </c>
      <c r="S135" s="499"/>
      <c r="T135" s="44">
        <f>IF(AND($F$134="X",$S$4&gt;E134),U135,IF(AND($S$134="X",$S$4&gt;E134),U135,0))</f>
        <v>0</v>
      </c>
      <c r="U135" s="45">
        <f>'Tabella-Z2'!K141</f>
        <v>0.09</v>
      </c>
      <c r="V135" s="499"/>
      <c r="W135" s="44">
        <f>IF(AND($F$134="X",$V$4&gt;E134),X135,IF(AND($V$134="X",$V$4&gt;E134),X135,0))</f>
        <v>0</v>
      </c>
      <c r="X135" s="45">
        <f>'Tabella-Z2'!K141</f>
        <v>0.09</v>
      </c>
      <c r="Y135" s="499"/>
      <c r="Z135" s="44">
        <f>IF(AND($F$134="X",$Y$4&gt;H134),AA135,IF(AND($V$134="X",$Y$4&gt;H134),AA135,0))</f>
        <v>0</v>
      </c>
      <c r="AA135" s="46">
        <f>'Tabella-Z2'!K141</f>
        <v>0.09</v>
      </c>
    </row>
    <row r="136" spans="1:27" ht="18" hidden="1" customHeight="1" outlineLevel="1" x14ac:dyDescent="0.3">
      <c r="B136" s="548" t="s">
        <v>580</v>
      </c>
      <c r="C136" s="548" t="s">
        <v>581</v>
      </c>
      <c r="D136" s="210" t="s">
        <v>439</v>
      </c>
      <c r="E136" s="211">
        <v>500000</v>
      </c>
      <c r="F136" s="563"/>
      <c r="G136" s="511"/>
      <c r="H136" s="99">
        <f>IF($F136="X",I136,IF(G136="X",I136,0))</f>
        <v>0</v>
      </c>
      <c r="I136" s="100">
        <f>'Tabella-Z2'!H142</f>
        <v>4.4999999999999998E-2</v>
      </c>
      <c r="J136" s="562"/>
      <c r="K136" s="99">
        <f>IF($F136="X",L136,IF(J136="X",L136,0))</f>
        <v>0</v>
      </c>
      <c r="L136" s="100">
        <f>'Tabella-Z2'!H142</f>
        <v>4.4999999999999998E-2</v>
      </c>
      <c r="M136" s="562"/>
      <c r="N136" s="99">
        <f t="shared" si="58"/>
        <v>0</v>
      </c>
      <c r="O136" s="100">
        <f>'Tabella-Z2'!I142</f>
        <v>4.4999999999999998E-2</v>
      </c>
      <c r="P136" s="562"/>
      <c r="Q136" s="99">
        <f t="shared" ref="Q136" si="66">IF($F136="X",R136,IF(P136="X",R136,0))</f>
        <v>0</v>
      </c>
      <c r="R136" s="100">
        <f>'Tabella-Z2'!I142</f>
        <v>4.4999999999999998E-2</v>
      </c>
      <c r="S136" s="562"/>
      <c r="T136" s="99">
        <f t="shared" si="60"/>
        <v>0</v>
      </c>
      <c r="U136" s="100">
        <f>'Tabella-Z2'!K142</f>
        <v>3.5000000000000003E-2</v>
      </c>
      <c r="V136" s="562"/>
      <c r="W136" s="99">
        <f t="shared" si="61"/>
        <v>0</v>
      </c>
      <c r="X136" s="100">
        <f>'Tabella-Z2'!K142</f>
        <v>3.5000000000000003E-2</v>
      </c>
      <c r="Y136" s="562"/>
      <c r="Z136" s="99">
        <f>IF($F136="X",AA136,IF(Y136="X",AA136,0))</f>
        <v>0</v>
      </c>
      <c r="AA136" s="109">
        <f>'Tabella-Z2'!K142</f>
        <v>3.5000000000000003E-2</v>
      </c>
    </row>
    <row r="137" spans="1:27" ht="18" hidden="1" customHeight="1" outlineLevel="1" x14ac:dyDescent="0.3">
      <c r="B137" s="561"/>
      <c r="C137" s="548"/>
      <c r="D137" s="207" t="s">
        <v>441</v>
      </c>
      <c r="E137" s="208"/>
      <c r="F137" s="560"/>
      <c r="G137" s="513"/>
      <c r="H137" s="44">
        <f>IF(AND($F$136="X",$G$4&gt;E136),I137,IF(AND($G$136="X",$G$4&gt;E136),I137,0))</f>
        <v>0</v>
      </c>
      <c r="I137" s="45">
        <f>'Tabella-Z2'!H143</f>
        <v>0.09</v>
      </c>
      <c r="J137" s="499"/>
      <c r="K137" s="44">
        <f>IF(AND($F$136="X",$J$4&gt;K136),L137,IF(AND($J$136="X",$J$4&gt;K136),L137,0))</f>
        <v>0</v>
      </c>
      <c r="L137" s="45">
        <f>'Tabella-Z2'!H143</f>
        <v>0.09</v>
      </c>
      <c r="M137" s="499"/>
      <c r="N137" s="44">
        <f>IF(AND($F$136="X",$M$4&gt;E136),O137,IF(AND($M$136="X",$M$4&gt;E136),O137,0))</f>
        <v>0</v>
      </c>
      <c r="O137" s="45">
        <f>'Tabella-Z2'!I143</f>
        <v>0.09</v>
      </c>
      <c r="P137" s="499"/>
      <c r="Q137" s="44">
        <f>IF(AND($F$136="X",$P$4&gt;H136),R137,IF(AND($P$136="X",$P$4&gt;H136),R137,0))</f>
        <v>0</v>
      </c>
      <c r="R137" s="45">
        <f>'Tabella-Z2'!I143</f>
        <v>0.09</v>
      </c>
      <c r="S137" s="499"/>
      <c r="T137" s="44">
        <f>IF(AND($F$136="X",$S$4&gt;E136),U137,IF(AND($S$136="X",$S$4&gt;E136),U137,0))</f>
        <v>0</v>
      </c>
      <c r="U137" s="45">
        <f>'Tabella-Z2'!K143</f>
        <v>7.0000000000000007E-2</v>
      </c>
      <c r="V137" s="499"/>
      <c r="W137" s="44">
        <f>IF(AND($F$136="X",$V$4&gt;E136),X137,IF(AND($V$136="X",$V$4&gt;E136),X137,0))</f>
        <v>0</v>
      </c>
      <c r="X137" s="45">
        <f>'Tabella-Z2'!K143</f>
        <v>7.0000000000000007E-2</v>
      </c>
      <c r="Y137" s="499"/>
      <c r="Z137" s="44">
        <f>IF(AND($F$136="X",$Y$4&gt;H136),AA137,IF(AND($V$136="X",$Y$4&gt;H136),AA137,0))</f>
        <v>0</v>
      </c>
      <c r="AA137" s="46">
        <f>'Tabella-Z2'!K143</f>
        <v>7.0000000000000007E-2</v>
      </c>
    </row>
    <row r="138" spans="1:27" ht="18" hidden="1" customHeight="1" outlineLevel="1" x14ac:dyDescent="0.3">
      <c r="B138" s="240" t="s">
        <v>582</v>
      </c>
      <c r="C138" s="548" t="s">
        <v>583</v>
      </c>
      <c r="D138" s="549"/>
      <c r="E138" s="549"/>
      <c r="F138" s="171"/>
      <c r="G138" s="251"/>
      <c r="H138" s="76">
        <f>IF($F138="X",I138,IF(G138="X",I138,0))</f>
        <v>0</v>
      </c>
      <c r="I138" s="77">
        <f>'Tabella-Z2'!H144</f>
        <v>0.04</v>
      </c>
      <c r="J138" s="254"/>
      <c r="K138" s="76">
        <f t="shared" ref="K138:K140" si="67">IF($F138="X",L138,IF(J138="X",L138,0))</f>
        <v>0</v>
      </c>
      <c r="L138" s="77">
        <f>'Tabella-Z2'!H144</f>
        <v>0.04</v>
      </c>
      <c r="M138" s="254"/>
      <c r="N138" s="76">
        <f t="shared" si="58"/>
        <v>0</v>
      </c>
      <c r="O138" s="77">
        <f>'Tabella-Z2'!I144</f>
        <v>0.04</v>
      </c>
      <c r="P138" s="254"/>
      <c r="Q138" s="76">
        <f>IF($F138="X",R138,IF(P138="X",R138,0))</f>
        <v>0</v>
      </c>
      <c r="R138" s="77">
        <f>'Tabella-Z2'!I144</f>
        <v>0.04</v>
      </c>
      <c r="S138" s="254"/>
      <c r="T138" s="76">
        <f t="shared" si="60"/>
        <v>0</v>
      </c>
      <c r="U138" s="77">
        <f>'Tabella-Z2'!K144</f>
        <v>0.04</v>
      </c>
      <c r="V138" s="254"/>
      <c r="W138" s="76">
        <f t="shared" si="61"/>
        <v>0</v>
      </c>
      <c r="X138" s="77">
        <f>'Tabella-Z2'!K144</f>
        <v>0.04</v>
      </c>
      <c r="Y138" s="254"/>
      <c r="Z138" s="76">
        <f t="shared" ref="Z138:Z140" si="68">IF($F138="X",AA138,IF(Y138="X",AA138,0))</f>
        <v>0</v>
      </c>
      <c r="AA138" s="78">
        <f>'Tabella-Z2'!K144</f>
        <v>0.04</v>
      </c>
    </row>
    <row r="139" spans="1:27" ht="18" hidden="1" customHeight="1" outlineLevel="1" x14ac:dyDescent="0.3">
      <c r="B139" s="240" t="s">
        <v>584</v>
      </c>
      <c r="C139" s="548" t="s">
        <v>585</v>
      </c>
      <c r="D139" s="549"/>
      <c r="E139" s="549"/>
      <c r="F139" s="171"/>
      <c r="G139" s="251"/>
      <c r="H139" s="76">
        <f>IF($F139="X",I139,IF(G139="X",I139,0))</f>
        <v>0</v>
      </c>
      <c r="I139" s="77">
        <f>'Tabella-Z2'!H145</f>
        <v>0.25</v>
      </c>
      <c r="J139" s="254"/>
      <c r="K139" s="76">
        <f t="shared" si="67"/>
        <v>0</v>
      </c>
      <c r="L139" s="77">
        <f>'Tabella-Z2'!H145</f>
        <v>0.25</v>
      </c>
      <c r="M139" s="254"/>
      <c r="N139" s="76">
        <f t="shared" si="58"/>
        <v>0</v>
      </c>
      <c r="O139" s="77">
        <f>'Tabella-Z2'!I145</f>
        <v>0.25</v>
      </c>
      <c r="P139" s="254"/>
      <c r="Q139" s="76">
        <f t="shared" ref="Q139:Q140" si="69">IF($F139="X",R139,IF(P139="X",R139,0))</f>
        <v>0</v>
      </c>
      <c r="R139" s="77">
        <f>'Tabella-Z2'!I145</f>
        <v>0.25</v>
      </c>
      <c r="S139" s="254"/>
      <c r="T139" s="76">
        <f t="shared" si="60"/>
        <v>0</v>
      </c>
      <c r="U139" s="77">
        <f>'Tabella-Z2'!K145</f>
        <v>0.25</v>
      </c>
      <c r="V139" s="254"/>
      <c r="W139" s="76">
        <f t="shared" si="61"/>
        <v>0</v>
      </c>
      <c r="X139" s="77">
        <f>'Tabella-Z2'!K145</f>
        <v>0.25</v>
      </c>
      <c r="Y139" s="254"/>
      <c r="Z139" s="76">
        <f t="shared" si="68"/>
        <v>0</v>
      </c>
      <c r="AA139" s="78">
        <f>'Tabella-Z2'!K145</f>
        <v>0.25</v>
      </c>
    </row>
    <row r="140" spans="1:27" ht="18" customHeight="1" outlineLevel="1" x14ac:dyDescent="0.3">
      <c r="B140" s="240" t="s">
        <v>586</v>
      </c>
      <c r="C140" s="548" t="s">
        <v>587</v>
      </c>
      <c r="D140" s="549"/>
      <c r="E140" s="549"/>
      <c r="F140" s="372" t="s">
        <v>713</v>
      </c>
      <c r="G140" s="251"/>
      <c r="H140" s="76">
        <f>IF($F140="X",I140,IF(G140="X",I140,0))</f>
        <v>0.04</v>
      </c>
      <c r="I140" s="77">
        <f>'Tabella-Z2'!H146</f>
        <v>0.04</v>
      </c>
      <c r="J140" s="254"/>
      <c r="K140" s="76">
        <f t="shared" si="67"/>
        <v>0.04</v>
      </c>
      <c r="L140" s="77">
        <f>'Tabella-Z2'!H146</f>
        <v>0.04</v>
      </c>
      <c r="M140" s="254"/>
      <c r="N140" s="76">
        <f t="shared" si="58"/>
        <v>0.04</v>
      </c>
      <c r="O140" s="77">
        <f>'Tabella-Z2'!I146</f>
        <v>0.04</v>
      </c>
      <c r="P140" s="254"/>
      <c r="Q140" s="76">
        <f t="shared" si="69"/>
        <v>0.04</v>
      </c>
      <c r="R140" s="77">
        <f>'Tabella-Z2'!I146</f>
        <v>0.04</v>
      </c>
      <c r="S140" s="254"/>
      <c r="T140" s="76">
        <f t="shared" si="60"/>
        <v>0.04</v>
      </c>
      <c r="U140" s="77">
        <f>'Tabella-Z2'!K146</f>
        <v>0.04</v>
      </c>
      <c r="V140" s="254"/>
      <c r="W140" s="76">
        <f t="shared" si="61"/>
        <v>0.04</v>
      </c>
      <c r="X140" s="77">
        <f>'Tabella-Z2'!K146</f>
        <v>0.04</v>
      </c>
      <c r="Y140" s="254"/>
      <c r="Z140" s="76">
        <f t="shared" si="68"/>
        <v>0.04</v>
      </c>
      <c r="AA140" s="78">
        <f>'Tabella-Z2'!K146</f>
        <v>0.04</v>
      </c>
    </row>
    <row r="141" spans="1:27" ht="18" customHeight="1" outlineLevel="1" x14ac:dyDescent="0.3">
      <c r="B141" s="509" t="s">
        <v>694</v>
      </c>
      <c r="C141" s="509"/>
      <c r="D141" s="509"/>
      <c r="E141" s="104" t="s">
        <v>2</v>
      </c>
      <c r="F141" s="101"/>
      <c r="G141" s="102"/>
      <c r="H141" s="102">
        <f>SUM(H120:H124,H131:H133,H138:H140)</f>
        <v>0.04</v>
      </c>
      <c r="I141" s="102">
        <f>H141</f>
        <v>0.04</v>
      </c>
      <c r="J141" s="102"/>
      <c r="K141" s="102">
        <f>SUM(K120:K124,K131:K133,K138:K140)</f>
        <v>0.04</v>
      </c>
      <c r="L141" s="102">
        <f>K141</f>
        <v>0.04</v>
      </c>
      <c r="M141" s="102"/>
      <c r="N141" s="102">
        <f>SUM(N120:N124,N131:N133,N138:N140)</f>
        <v>0.04</v>
      </c>
      <c r="O141" s="102">
        <f>N141</f>
        <v>0.04</v>
      </c>
      <c r="P141" s="102"/>
      <c r="Q141" s="102">
        <f>SUM(Q120:Q124,Q131:Q133,Q138:Q140)</f>
        <v>0.04</v>
      </c>
      <c r="R141" s="102">
        <f>Q141</f>
        <v>0.04</v>
      </c>
      <c r="S141" s="102"/>
      <c r="T141" s="102">
        <f>SUM(T120:T124,T131:T133,T138:T140)</f>
        <v>0.04</v>
      </c>
      <c r="U141" s="102">
        <f>T141</f>
        <v>0.04</v>
      </c>
      <c r="V141" s="102"/>
      <c r="W141" s="102">
        <f>SUM(W120:W124,W131:W133,W138:W140)</f>
        <v>0.04</v>
      </c>
      <c r="X141" s="102">
        <f>W141</f>
        <v>0.04</v>
      </c>
      <c r="Y141" s="102"/>
      <c r="Z141" s="102">
        <f>SUM(Z120:Z124,Z131:Z133,Z138:Z140)</f>
        <v>0.04</v>
      </c>
      <c r="AA141" s="102">
        <f>Z141</f>
        <v>0.04</v>
      </c>
    </row>
    <row r="142" spans="1:27" ht="12.75" customHeight="1" outlineLevel="1" thickBot="1" x14ac:dyDescent="0.35">
      <c r="B142" s="475" t="s">
        <v>7</v>
      </c>
      <c r="C142" s="475"/>
      <c r="D142" s="475"/>
      <c r="E142" s="113" t="s">
        <v>3</v>
      </c>
      <c r="F142" s="112"/>
      <c r="G142" s="469">
        <f>I141*G4*G5*G7+$C$130*G5*G7*SUM(H221:H226)+G5*G7*SUM(H228:H229)+G5*G7*SUM(H231:H232)+G4*G5*G7*H131*$E$131</f>
        <v>1406.7486847589114</v>
      </c>
      <c r="H142" s="470"/>
      <c r="I142" s="470"/>
      <c r="J142" s="469">
        <f>L141*J4*J5*J7+$C$130*J5*J7*SUM(K221:K226)+J5*J7*SUM(K228:K229)+J5*J7*SUM(K231:K232)+J4*J5*J7*K131*$E$131</f>
        <v>0</v>
      </c>
      <c r="K142" s="470"/>
      <c r="L142" s="470"/>
      <c r="M142" s="469">
        <f>O141*M4*M5*M7+$C$130*M5*M7*SUM(N221:N226)+M5*M7*SUM(N228:N229)+M5*M7*SUM(N231:N232)+M4*M5*M7*N131*$E$131</f>
        <v>1797.4592996017384</v>
      </c>
      <c r="N142" s="470"/>
      <c r="O142" s="470"/>
      <c r="P142" s="469">
        <f>R141*P4*P5*P7+$C$130*P5*P7*SUM(Q221:Q226)+P5*P7*SUM(Q228:Q229)+P5*P7*SUM(Q231:Q232)+P4*P5*P7*Q131*$E$131</f>
        <v>0</v>
      </c>
      <c r="Q142" s="470"/>
      <c r="R142" s="470"/>
      <c r="S142" s="469">
        <f>U141*S4*S5*S7+$C$130*S5*S7*SUM(T221:T226)+S5*S7*SUM(T228:T229)+S5*S7*SUM(T231:T232)+S4*S5*S7*T131*$E$131</f>
        <v>0</v>
      </c>
      <c r="T142" s="470"/>
      <c r="U142" s="470"/>
      <c r="V142" s="469">
        <f>X141*V4*V5*V7+$C$130*V5*V7*SUM(W221:W226)+V5*V7*SUM(W228:W229)+V5*V7*SUM(W231:W232)+V4*V5*V7*W131*$E$131</f>
        <v>698.71454689175994</v>
      </c>
      <c r="W142" s="470"/>
      <c r="X142" s="470"/>
      <c r="Y142" s="469">
        <f>AA141*Y4*Y5*Y7+$C$130*Y5*Y7*SUM(Z221:Z226)+Y5*Y7*SUM(Z228:Z229)+Y5*Y7*SUM(Z231:Z232)+Y4*Y5*Y7*Z131*$E$131</f>
        <v>477.06899676308433</v>
      </c>
      <c r="Z142" s="470"/>
      <c r="AA142" s="470"/>
    </row>
    <row r="143" spans="1:27" ht="24.75" customHeight="1" outlineLevel="1" thickBot="1" x14ac:dyDescent="0.35">
      <c r="A143" s="177"/>
      <c r="B143" s="564" t="s">
        <v>605</v>
      </c>
      <c r="C143" s="565"/>
      <c r="D143" s="565"/>
      <c r="E143" s="565"/>
      <c r="F143" s="565"/>
      <c r="G143" s="570">
        <f>SUM(G142:AA142)</f>
        <v>4379.9915280154937</v>
      </c>
      <c r="H143" s="570"/>
      <c r="I143" s="570"/>
      <c r="J143" s="570"/>
      <c r="K143" s="570"/>
      <c r="L143" s="570"/>
      <c r="M143" s="570"/>
      <c r="N143" s="570"/>
      <c r="O143" s="570"/>
      <c r="P143" s="570"/>
      <c r="Q143" s="570"/>
      <c r="R143" s="570"/>
      <c r="S143" s="570"/>
      <c r="T143" s="570"/>
      <c r="U143" s="570"/>
      <c r="V143" s="570"/>
      <c r="W143" s="570"/>
      <c r="X143" s="570"/>
      <c r="Y143" s="570"/>
      <c r="Z143" s="570"/>
      <c r="AA143" s="571"/>
    </row>
    <row r="144" spans="1:27" ht="20.25" hidden="1" customHeight="1" x14ac:dyDescent="0.3">
      <c r="A144" s="177"/>
      <c r="B144" s="14"/>
      <c r="C144" s="14"/>
      <c r="D144" s="15"/>
      <c r="E144" s="16"/>
      <c r="F144" s="16"/>
      <c r="G144" s="17"/>
      <c r="H144" s="17"/>
      <c r="I144" s="17"/>
      <c r="J144" s="17"/>
      <c r="K144" s="17"/>
      <c r="L144" s="17"/>
      <c r="M144" s="17"/>
      <c r="N144" s="17"/>
      <c r="O144" s="17"/>
      <c r="P144" s="17"/>
      <c r="Q144" s="17"/>
      <c r="R144" s="17"/>
      <c r="S144" s="17"/>
      <c r="T144" s="17"/>
      <c r="U144" s="17"/>
      <c r="V144" s="17"/>
      <c r="W144" s="17"/>
      <c r="X144" s="17"/>
      <c r="Y144" s="17"/>
      <c r="Z144" s="17"/>
      <c r="AA144" s="17"/>
    </row>
    <row r="145" spans="1:28" ht="18" hidden="1" customHeight="1" outlineLevel="1" x14ac:dyDescent="0.3">
      <c r="A145" s="177"/>
      <c r="B145" s="110" t="s">
        <v>693</v>
      </c>
      <c r="C145" s="510" t="s">
        <v>699</v>
      </c>
      <c r="D145" s="480"/>
      <c r="E145" s="480"/>
      <c r="F145" s="480"/>
      <c r="G145" s="480"/>
      <c r="H145" s="480"/>
      <c r="I145" s="480"/>
      <c r="J145" s="480"/>
      <c r="K145" s="480"/>
      <c r="L145" s="480"/>
      <c r="M145" s="480"/>
      <c r="N145" s="480"/>
      <c r="O145" s="480"/>
      <c r="P145" s="480"/>
      <c r="Q145" s="480"/>
      <c r="R145" s="480"/>
      <c r="S145" s="480"/>
      <c r="T145" s="480"/>
      <c r="U145" s="480"/>
      <c r="V145" s="480"/>
      <c r="W145" s="480"/>
      <c r="X145" s="480"/>
      <c r="Y145" s="480"/>
      <c r="Z145" s="480"/>
      <c r="AA145" s="480"/>
    </row>
    <row r="146" spans="1:28" ht="30" hidden="1" customHeight="1" outlineLevel="1" x14ac:dyDescent="0.3">
      <c r="B146" s="198" t="s">
        <v>588</v>
      </c>
      <c r="C146" s="542" t="s">
        <v>632</v>
      </c>
      <c r="D146" s="543"/>
      <c r="E146" s="543"/>
      <c r="F146" s="171"/>
      <c r="G146" s="251"/>
      <c r="H146" s="76">
        <f>IF($F146="X",I146,IF(G146="X",I146,0))</f>
        <v>0</v>
      </c>
      <c r="I146" s="77">
        <f>'Tabella-Z2'!H152</f>
        <v>0.08</v>
      </c>
      <c r="J146" s="254"/>
      <c r="K146" s="76">
        <f t="shared" ref="K146:K147" si="70">IF($F146="X",L146,IF(J146="X",L146,0))</f>
        <v>0</v>
      </c>
      <c r="L146" s="77">
        <f>'Tabella-Z2'!H152</f>
        <v>0.08</v>
      </c>
      <c r="M146" s="254"/>
      <c r="N146" s="76">
        <f t="shared" ref="N146:N148" si="71">IF($F146="X",O146,IF(M146="X",O146,0))</f>
        <v>0</v>
      </c>
      <c r="O146" s="77">
        <f>'Tabella-Z2'!I152</f>
        <v>0.08</v>
      </c>
      <c r="P146" s="254"/>
      <c r="Q146" s="76">
        <f t="shared" ref="Q146:Q148" si="72">IF($F146="X",R146,IF(P146="X",R146,0))</f>
        <v>0</v>
      </c>
      <c r="R146" s="77">
        <f>'Tabella-Z2'!I152</f>
        <v>0.08</v>
      </c>
      <c r="S146" s="254"/>
      <c r="T146" s="76">
        <f t="shared" ref="T146:T147" si="73">IF($F146="X",U146,IF(S146="X",U146,0))</f>
        <v>0</v>
      </c>
      <c r="U146" s="77">
        <f>'Tabella-Z2'!K152</f>
        <v>0.08</v>
      </c>
      <c r="V146" s="254"/>
      <c r="W146" s="76">
        <f t="shared" ref="W146:W147" si="74">IF($F146="X",X146,IF(V146="X",X146,0))</f>
        <v>0</v>
      </c>
      <c r="X146" s="77">
        <f>'Tabella-Z2'!K152</f>
        <v>0.08</v>
      </c>
      <c r="Y146" s="254"/>
      <c r="Z146" s="76">
        <f t="shared" ref="Z146:Z147" si="75">IF($F146="X",AA146,IF(Y146="X",AA146,0))</f>
        <v>0</v>
      </c>
      <c r="AA146" s="76">
        <f>'Tabella-Z2'!K152</f>
        <v>0.08</v>
      </c>
      <c r="AB146" s="217"/>
    </row>
    <row r="147" spans="1:28" ht="30" hidden="1" customHeight="1" outlineLevel="1" x14ac:dyDescent="0.3">
      <c r="B147" s="198" t="s">
        <v>589</v>
      </c>
      <c r="C147" s="542" t="s">
        <v>590</v>
      </c>
      <c r="D147" s="549"/>
      <c r="E147" s="549"/>
      <c r="F147" s="171"/>
      <c r="G147" s="251"/>
      <c r="H147" s="76">
        <f>IF($F147="X",I147,IF(G147="X",I147,0))</f>
        <v>0</v>
      </c>
      <c r="I147" s="77">
        <f>'Tabella-Z2'!H153</f>
        <v>0.02</v>
      </c>
      <c r="J147" s="254"/>
      <c r="K147" s="76">
        <f t="shared" si="70"/>
        <v>0</v>
      </c>
      <c r="L147" s="77">
        <f>'Tabella-Z2'!H153</f>
        <v>0.02</v>
      </c>
      <c r="M147" s="254"/>
      <c r="N147" s="76">
        <f t="shared" si="71"/>
        <v>0</v>
      </c>
      <c r="O147" s="77">
        <f>'Tabella-Z2'!I153</f>
        <v>0.02</v>
      </c>
      <c r="P147" s="254"/>
      <c r="Q147" s="76">
        <f t="shared" si="72"/>
        <v>0</v>
      </c>
      <c r="R147" s="77">
        <f>'Tabella-Z2'!I153</f>
        <v>0.02</v>
      </c>
      <c r="S147" s="254"/>
      <c r="T147" s="76">
        <f t="shared" si="73"/>
        <v>0</v>
      </c>
      <c r="U147" s="77">
        <f>'Tabella-Z2'!K153</f>
        <v>0.02</v>
      </c>
      <c r="V147" s="254"/>
      <c r="W147" s="76">
        <f t="shared" si="74"/>
        <v>0</v>
      </c>
      <c r="X147" s="77">
        <f>'Tabella-Z2'!K153</f>
        <v>0.02</v>
      </c>
      <c r="Y147" s="254"/>
      <c r="Z147" s="76">
        <f t="shared" si="75"/>
        <v>0</v>
      </c>
      <c r="AA147" s="76">
        <f>'Tabella-Z2'!K153</f>
        <v>0.02</v>
      </c>
      <c r="AB147" s="217"/>
    </row>
    <row r="148" spans="1:28" ht="30" hidden="1" customHeight="1" outlineLevel="1" x14ac:dyDescent="0.3">
      <c r="B148" s="198" t="s">
        <v>591</v>
      </c>
      <c r="C148" s="542" t="s">
        <v>592</v>
      </c>
      <c r="D148" s="549"/>
      <c r="E148" s="549"/>
      <c r="F148" s="171"/>
      <c r="G148" s="566"/>
      <c r="H148" s="567"/>
      <c r="I148" s="567"/>
      <c r="J148" s="568"/>
      <c r="K148" s="567"/>
      <c r="L148" s="567"/>
      <c r="M148" s="254"/>
      <c r="N148" s="76">
        <f t="shared" si="71"/>
        <v>0</v>
      </c>
      <c r="O148" s="77">
        <f>'Tabella-Z2'!I154</f>
        <v>0.22</v>
      </c>
      <c r="P148" s="254"/>
      <c r="Q148" s="76">
        <f t="shared" si="72"/>
        <v>0</v>
      </c>
      <c r="R148" s="77">
        <f>'Tabella-Z2'!I154</f>
        <v>0.22</v>
      </c>
      <c r="S148" s="568"/>
      <c r="T148" s="567"/>
      <c r="U148" s="567"/>
      <c r="V148" s="568"/>
      <c r="W148" s="567"/>
      <c r="X148" s="567"/>
      <c r="Y148" s="568"/>
      <c r="Z148" s="567"/>
      <c r="AA148" s="569"/>
      <c r="AB148" s="217"/>
    </row>
    <row r="149" spans="1:28" ht="30" hidden="1" customHeight="1" outlineLevel="1" x14ac:dyDescent="0.3">
      <c r="B149" s="198" t="s">
        <v>593</v>
      </c>
      <c r="C149" s="542" t="s">
        <v>594</v>
      </c>
      <c r="D149" s="549"/>
      <c r="E149" s="549"/>
      <c r="F149" s="171"/>
      <c r="G149" s="566"/>
      <c r="H149" s="567"/>
      <c r="I149" s="567"/>
      <c r="J149" s="568"/>
      <c r="K149" s="567"/>
      <c r="L149" s="567"/>
      <c r="M149" s="568"/>
      <c r="N149" s="567"/>
      <c r="O149" s="567"/>
      <c r="P149" s="568"/>
      <c r="Q149" s="567"/>
      <c r="R149" s="567"/>
      <c r="S149" s="254"/>
      <c r="T149" s="76">
        <f t="shared" ref="T149:T150" si="76">IF($F149="X",U149,IF(S149="X",U149,0))</f>
        <v>0</v>
      </c>
      <c r="U149" s="77">
        <f>'Tabella-Z2'!K155</f>
        <v>0.18</v>
      </c>
      <c r="V149" s="254"/>
      <c r="W149" s="76">
        <f t="shared" ref="W149:W150" si="77">IF($F149="X",X149,IF(V149="X",X149,0))</f>
        <v>0</v>
      </c>
      <c r="X149" s="77">
        <f>'Tabella-Z2'!K155</f>
        <v>0.18</v>
      </c>
      <c r="Y149" s="254"/>
      <c r="Z149" s="76">
        <f t="shared" ref="Z149:Z150" si="78">IF($F149="X",AA149,IF(Y149="X",AA149,0))</f>
        <v>0</v>
      </c>
      <c r="AA149" s="76">
        <f>'Tabella-Z2'!K155</f>
        <v>0.18</v>
      </c>
      <c r="AB149" s="217"/>
    </row>
    <row r="150" spans="1:28" ht="30" hidden="1" customHeight="1" outlineLevel="1" x14ac:dyDescent="0.3">
      <c r="B150" s="198" t="s">
        <v>595</v>
      </c>
      <c r="C150" s="542" t="s">
        <v>420</v>
      </c>
      <c r="D150" s="543"/>
      <c r="E150" s="543"/>
      <c r="F150" s="171"/>
      <c r="G150" s="251"/>
      <c r="H150" s="76">
        <f>IF($F150="X",I150,IF(G150="X",I150,0))</f>
        <v>0</v>
      </c>
      <c r="I150" s="77">
        <f>'Tabella-Z2'!H156</f>
        <v>0.03</v>
      </c>
      <c r="J150" s="254"/>
      <c r="K150" s="76">
        <f t="shared" ref="K150" si="79">IF($F150="X",L150,IF(J150="X",L150,0))</f>
        <v>0</v>
      </c>
      <c r="L150" s="77">
        <f>'Tabella-Z2'!H156</f>
        <v>0.03</v>
      </c>
      <c r="M150" s="254"/>
      <c r="N150" s="76">
        <f t="shared" ref="N150" si="80">IF($F150="X",O150,IF(M150="X",O150,0))</f>
        <v>0</v>
      </c>
      <c r="O150" s="77">
        <f>'Tabella-Z2'!I156</f>
        <v>0.03</v>
      </c>
      <c r="P150" s="254"/>
      <c r="Q150" s="76">
        <f t="shared" ref="Q150" si="81">IF($F150="X",R150,IF(P150="X",R150,0))</f>
        <v>0</v>
      </c>
      <c r="R150" s="77">
        <f>'Tabella-Z2'!I156</f>
        <v>0.03</v>
      </c>
      <c r="S150" s="254"/>
      <c r="T150" s="76">
        <f t="shared" si="76"/>
        <v>0</v>
      </c>
      <c r="U150" s="77">
        <f>'Tabella-Z2'!K156</f>
        <v>0.03</v>
      </c>
      <c r="V150" s="254"/>
      <c r="W150" s="76">
        <f t="shared" si="77"/>
        <v>0</v>
      </c>
      <c r="X150" s="77">
        <f>'Tabella-Z2'!K156</f>
        <v>0.03</v>
      </c>
      <c r="Y150" s="254"/>
      <c r="Z150" s="76">
        <f t="shared" si="78"/>
        <v>0</v>
      </c>
      <c r="AA150" s="76">
        <f>'Tabella-Z2'!K156</f>
        <v>0.03</v>
      </c>
      <c r="AB150" s="217"/>
    </row>
    <row r="151" spans="1:28" ht="15.75" hidden="1" customHeight="1" outlineLevel="1" x14ac:dyDescent="0.3">
      <c r="B151" s="509" t="s">
        <v>694</v>
      </c>
      <c r="C151" s="509"/>
      <c r="D151" s="509"/>
      <c r="E151" s="101" t="s">
        <v>2</v>
      </c>
      <c r="F151" s="101"/>
      <c r="G151" s="102"/>
      <c r="H151" s="102">
        <f>SUM(H146:H150)</f>
        <v>0</v>
      </c>
      <c r="I151" s="102">
        <f>H151</f>
        <v>0</v>
      </c>
      <c r="J151" s="102"/>
      <c r="K151" s="102">
        <f>SUM(K146:K150)</f>
        <v>0</v>
      </c>
      <c r="L151" s="102">
        <f>K151</f>
        <v>0</v>
      </c>
      <c r="M151" s="102"/>
      <c r="N151" s="102">
        <f>SUM(N146:N150)</f>
        <v>0</v>
      </c>
      <c r="O151" s="102">
        <f>N151</f>
        <v>0</v>
      </c>
      <c r="P151" s="102"/>
      <c r="Q151" s="102">
        <f>SUM(Q146:Q150)</f>
        <v>0</v>
      </c>
      <c r="R151" s="102">
        <f>Q151</f>
        <v>0</v>
      </c>
      <c r="S151" s="102"/>
      <c r="T151" s="102">
        <f>SUM(T146:T150)</f>
        <v>0</v>
      </c>
      <c r="U151" s="102">
        <f>T151</f>
        <v>0</v>
      </c>
      <c r="V151" s="102"/>
      <c r="W151" s="102">
        <f>SUM(W146:W150)</f>
        <v>0</v>
      </c>
      <c r="X151" s="102">
        <f>W151</f>
        <v>0</v>
      </c>
      <c r="Y151" s="102"/>
      <c r="Z151" s="102">
        <f>SUM(Z146:Z150)</f>
        <v>0</v>
      </c>
      <c r="AA151" s="318">
        <f>Z151</f>
        <v>0</v>
      </c>
      <c r="AB151" s="217"/>
    </row>
    <row r="152" spans="1:28" ht="12.75" hidden="1" customHeight="1" outlineLevel="1" thickBot="1" x14ac:dyDescent="0.35">
      <c r="B152" s="475" t="s">
        <v>7</v>
      </c>
      <c r="C152" s="475"/>
      <c r="D152" s="475"/>
      <c r="E152" s="112" t="s">
        <v>3</v>
      </c>
      <c r="F152" s="112"/>
      <c r="G152" s="469">
        <f>I151*G4*G5*G7</f>
        <v>0</v>
      </c>
      <c r="H152" s="470"/>
      <c r="I152" s="470"/>
      <c r="J152" s="469">
        <f>L151*J4*J5*J7</f>
        <v>0</v>
      </c>
      <c r="K152" s="470"/>
      <c r="L152" s="470"/>
      <c r="M152" s="469">
        <f>O151*M4*M5*M7</f>
        <v>0</v>
      </c>
      <c r="N152" s="470"/>
      <c r="O152" s="470"/>
      <c r="P152" s="469">
        <f>R151*P4*P5*P7</f>
        <v>0</v>
      </c>
      <c r="Q152" s="470"/>
      <c r="R152" s="470"/>
      <c r="S152" s="469">
        <f>U151*S4*S5*S7</f>
        <v>0</v>
      </c>
      <c r="T152" s="470"/>
      <c r="U152" s="470"/>
      <c r="V152" s="469">
        <f>X151*V4*V5*V7</f>
        <v>0</v>
      </c>
      <c r="W152" s="470"/>
      <c r="X152" s="470"/>
      <c r="Y152" s="469">
        <f>AA151*Y4*Y5*Y7</f>
        <v>0</v>
      </c>
      <c r="Z152" s="470"/>
      <c r="AA152" s="575"/>
      <c r="AB152" s="217"/>
    </row>
    <row r="153" spans="1:28" ht="26.25" hidden="1" customHeight="1" outlineLevel="1" thickBot="1" x14ac:dyDescent="0.35">
      <c r="A153" s="177"/>
      <c r="B153" s="471" t="s">
        <v>605</v>
      </c>
      <c r="C153" s="472"/>
      <c r="D153" s="472"/>
      <c r="E153" s="472"/>
      <c r="F153" s="473"/>
      <c r="G153" s="570">
        <f>SUM(G152:AA152)</f>
        <v>0</v>
      </c>
      <c r="H153" s="570"/>
      <c r="I153" s="570"/>
      <c r="J153" s="570"/>
      <c r="K153" s="570"/>
      <c r="L153" s="570"/>
      <c r="M153" s="570"/>
      <c r="N153" s="570"/>
      <c r="O153" s="570"/>
      <c r="P153" s="570"/>
      <c r="Q153" s="570"/>
      <c r="R153" s="570"/>
      <c r="S153" s="570"/>
      <c r="T153" s="570"/>
      <c r="U153" s="570"/>
      <c r="V153" s="570"/>
      <c r="W153" s="570"/>
      <c r="X153" s="570"/>
      <c r="Y153" s="570"/>
      <c r="Z153" s="570"/>
      <c r="AA153" s="571"/>
    </row>
    <row r="154" spans="1:28" ht="20.25" hidden="1" customHeight="1" x14ac:dyDescent="0.3">
      <c r="A154" s="177"/>
      <c r="B154" s="14"/>
      <c r="C154" s="14"/>
      <c r="D154" s="15"/>
      <c r="E154" s="16"/>
      <c r="F154" s="16"/>
      <c r="G154" s="17"/>
      <c r="H154" s="17"/>
      <c r="I154" s="17"/>
      <c r="J154" s="17"/>
      <c r="K154" s="17"/>
      <c r="L154" s="17"/>
      <c r="M154" s="17"/>
      <c r="N154" s="17"/>
      <c r="O154" s="17"/>
      <c r="P154" s="17"/>
      <c r="Q154" s="17"/>
      <c r="R154" s="17"/>
      <c r="S154" s="17"/>
      <c r="T154" s="17"/>
      <c r="U154" s="17"/>
      <c r="V154" s="17"/>
      <c r="W154" s="17"/>
      <c r="X154" s="17"/>
      <c r="Y154" s="17"/>
      <c r="Z154" s="17"/>
      <c r="AA154" s="17"/>
    </row>
    <row r="155" spans="1:28" ht="18" hidden="1" customHeight="1" outlineLevel="1" x14ac:dyDescent="0.3">
      <c r="A155" s="177"/>
      <c r="B155" s="98" t="s">
        <v>696</v>
      </c>
      <c r="C155" s="572" t="s">
        <v>695</v>
      </c>
      <c r="D155" s="551"/>
      <c r="E155" s="551"/>
      <c r="F155" s="551"/>
      <c r="G155" s="551"/>
      <c r="H155" s="551"/>
      <c r="I155" s="551"/>
      <c r="J155" s="551"/>
      <c r="K155" s="551"/>
      <c r="L155" s="551"/>
      <c r="M155" s="551"/>
      <c r="N155" s="551"/>
      <c r="O155" s="551"/>
      <c r="P155" s="551"/>
      <c r="Q155" s="551"/>
      <c r="R155" s="551"/>
      <c r="S155" s="551"/>
      <c r="T155" s="551"/>
      <c r="U155" s="551"/>
      <c r="V155" s="551"/>
      <c r="W155" s="551"/>
      <c r="X155" s="551"/>
      <c r="Y155" s="551"/>
      <c r="Z155" s="551"/>
      <c r="AA155" s="551"/>
    </row>
    <row r="156" spans="1:28" ht="60" hidden="1" customHeight="1" outlineLevel="1" x14ac:dyDescent="0.3">
      <c r="B156" s="198" t="s">
        <v>596</v>
      </c>
      <c r="C156" s="542" t="s">
        <v>597</v>
      </c>
      <c r="D156" s="549"/>
      <c r="E156" s="573"/>
      <c r="F156" s="212"/>
      <c r="G156" s="574"/>
      <c r="H156" s="567"/>
      <c r="I156" s="567"/>
      <c r="J156" s="568"/>
      <c r="K156" s="567"/>
      <c r="L156" s="567"/>
      <c r="M156" s="568"/>
      <c r="N156" s="567"/>
      <c r="O156" s="567"/>
      <c r="P156" s="568"/>
      <c r="Q156" s="567"/>
      <c r="R156" s="567"/>
      <c r="S156" s="568"/>
      <c r="T156" s="567"/>
      <c r="U156" s="567"/>
      <c r="V156" s="568"/>
      <c r="W156" s="567"/>
      <c r="X156" s="567"/>
      <c r="Y156" s="568"/>
      <c r="Z156" s="567"/>
      <c r="AA156" s="569"/>
      <c r="AB156" s="217"/>
    </row>
    <row r="157" spans="1:28" ht="60" hidden="1" customHeight="1" outlineLevel="1" x14ac:dyDescent="0.3">
      <c r="B157" s="198" t="s">
        <v>598</v>
      </c>
      <c r="C157" s="542" t="s">
        <v>599</v>
      </c>
      <c r="D157" s="549"/>
      <c r="E157" s="573"/>
      <c r="F157" s="213"/>
      <c r="G157" s="574"/>
      <c r="H157" s="567"/>
      <c r="I157" s="567"/>
      <c r="J157" s="568"/>
      <c r="K157" s="567"/>
      <c r="L157" s="567"/>
      <c r="M157" s="568"/>
      <c r="N157" s="567"/>
      <c r="O157" s="567"/>
      <c r="P157" s="568"/>
      <c r="Q157" s="567"/>
      <c r="R157" s="567"/>
      <c r="S157" s="568"/>
      <c r="T157" s="567"/>
      <c r="U157" s="567"/>
      <c r="V157" s="568"/>
      <c r="W157" s="567"/>
      <c r="X157" s="567"/>
      <c r="Y157" s="568"/>
      <c r="Z157" s="567"/>
      <c r="AA157" s="569"/>
      <c r="AB157" s="217"/>
    </row>
    <row r="158" spans="1:28" ht="15.75" hidden="1" customHeight="1" outlineLevel="1" x14ac:dyDescent="0.3">
      <c r="B158" s="509" t="s">
        <v>694</v>
      </c>
      <c r="C158" s="509"/>
      <c r="D158" s="509"/>
      <c r="E158" s="104" t="s">
        <v>2</v>
      </c>
      <c r="F158" s="105"/>
      <c r="G158" s="106"/>
      <c r="H158" s="102">
        <f>SUM(H156:H157)</f>
        <v>0</v>
      </c>
      <c r="I158" s="102">
        <f>H158</f>
        <v>0</v>
      </c>
      <c r="J158" s="102"/>
      <c r="K158" s="102">
        <f>SUM(K156:K157)</f>
        <v>0</v>
      </c>
      <c r="L158" s="102">
        <f>K158</f>
        <v>0</v>
      </c>
      <c r="M158" s="102"/>
      <c r="N158" s="102">
        <f>SUM(N156:N157)</f>
        <v>0</v>
      </c>
      <c r="O158" s="102">
        <f>N158</f>
        <v>0</v>
      </c>
      <c r="P158" s="102"/>
      <c r="Q158" s="102">
        <f>SUM(Q156:Q157)</f>
        <v>0</v>
      </c>
      <c r="R158" s="102">
        <f>Q158</f>
        <v>0</v>
      </c>
      <c r="S158" s="102"/>
      <c r="T158" s="102">
        <f>SUM(T156:T157)</f>
        <v>0</v>
      </c>
      <c r="U158" s="102">
        <f>T158</f>
        <v>0</v>
      </c>
      <c r="V158" s="102"/>
      <c r="W158" s="102">
        <f>SUM(W156:W157)</f>
        <v>0</v>
      </c>
      <c r="X158" s="102">
        <f>W158</f>
        <v>0</v>
      </c>
      <c r="Y158" s="102"/>
      <c r="Z158" s="102">
        <f>SUM(Z156:Z157)</f>
        <v>0</v>
      </c>
      <c r="AA158" s="318">
        <f>Z158</f>
        <v>0</v>
      </c>
      <c r="AB158" s="217"/>
    </row>
    <row r="159" spans="1:28" ht="12.75" hidden="1" customHeight="1" outlineLevel="1" thickBot="1" x14ac:dyDescent="0.35">
      <c r="B159" s="475" t="s">
        <v>7</v>
      </c>
      <c r="C159" s="475"/>
      <c r="D159" s="475"/>
      <c r="E159" s="113" t="s">
        <v>3</v>
      </c>
      <c r="F159" s="114"/>
      <c r="G159" s="576">
        <f>I158*G4*G5*G7</f>
        <v>0</v>
      </c>
      <c r="H159" s="577"/>
      <c r="I159" s="578"/>
      <c r="J159" s="576">
        <f>L158*J4*J5*J7</f>
        <v>0</v>
      </c>
      <c r="K159" s="577"/>
      <c r="L159" s="578"/>
      <c r="M159" s="576">
        <f>O158*M4*M5*M7</f>
        <v>0</v>
      </c>
      <c r="N159" s="577"/>
      <c r="O159" s="578"/>
      <c r="P159" s="576">
        <f>R158*P4*P5*P7</f>
        <v>0</v>
      </c>
      <c r="Q159" s="577"/>
      <c r="R159" s="578"/>
      <c r="S159" s="576">
        <f>U158*S4*S5*S7</f>
        <v>0</v>
      </c>
      <c r="T159" s="577"/>
      <c r="U159" s="578"/>
      <c r="V159" s="576">
        <f>X158*V4*V5*V7</f>
        <v>0</v>
      </c>
      <c r="W159" s="577"/>
      <c r="X159" s="578"/>
      <c r="Y159" s="576">
        <f>AA158*Y4*Y5*Y7</f>
        <v>0</v>
      </c>
      <c r="Z159" s="577"/>
      <c r="AA159" s="577"/>
      <c r="AB159" s="217"/>
    </row>
    <row r="160" spans="1:28" ht="26.25" hidden="1" customHeight="1" outlineLevel="1" thickBot="1" x14ac:dyDescent="0.35">
      <c r="A160" s="177"/>
      <c r="B160" s="564" t="s">
        <v>605</v>
      </c>
      <c r="C160" s="565"/>
      <c r="D160" s="565"/>
      <c r="E160" s="565"/>
      <c r="F160" s="565"/>
      <c r="G160" s="570">
        <f>SUM(G159:AA159)</f>
        <v>0</v>
      </c>
      <c r="H160" s="570"/>
      <c r="I160" s="570"/>
      <c r="J160" s="570"/>
      <c r="K160" s="570"/>
      <c r="L160" s="570"/>
      <c r="M160" s="570"/>
      <c r="N160" s="570"/>
      <c r="O160" s="570"/>
      <c r="P160" s="570"/>
      <c r="Q160" s="570"/>
      <c r="R160" s="570"/>
      <c r="S160" s="570"/>
      <c r="T160" s="570"/>
      <c r="U160" s="570"/>
      <c r="V160" s="570"/>
      <c r="W160" s="570"/>
      <c r="X160" s="570"/>
      <c r="Y160" s="570"/>
      <c r="Z160" s="570"/>
      <c r="AA160" s="571"/>
    </row>
    <row r="161" spans="1:27" ht="42" customHeight="1" collapsed="1" x14ac:dyDescent="0.3">
      <c r="A161" s="168"/>
      <c r="B161" s="107"/>
      <c r="C161" s="107"/>
      <c r="D161" s="107"/>
      <c r="E161" s="108"/>
      <c r="F161" s="30"/>
      <c r="G161" s="30"/>
      <c r="H161" s="30"/>
      <c r="I161" s="30"/>
      <c r="J161" s="30"/>
      <c r="K161" s="30"/>
      <c r="L161" s="30"/>
      <c r="M161" s="30"/>
      <c r="N161" s="30"/>
      <c r="O161" s="30"/>
      <c r="P161" s="30"/>
      <c r="Q161" s="30"/>
      <c r="R161" s="30"/>
      <c r="S161" s="30"/>
      <c r="T161" s="30"/>
      <c r="U161" s="30"/>
      <c r="V161" s="30"/>
      <c r="W161" s="30"/>
      <c r="X161" s="30"/>
      <c r="Y161" s="30"/>
      <c r="Z161" s="30"/>
      <c r="AA161" s="30"/>
    </row>
    <row r="162" spans="1:27" ht="15.9" customHeight="1" x14ac:dyDescent="0.3">
      <c r="A162" s="168"/>
      <c r="B162" s="579" t="s">
        <v>697</v>
      </c>
      <c r="C162" s="580"/>
      <c r="D162" s="580"/>
      <c r="E162" s="580"/>
      <c r="F162" s="580"/>
      <c r="G162" s="600">
        <f>G26</f>
        <v>0</v>
      </c>
      <c r="H162" s="600"/>
      <c r="I162" s="600"/>
      <c r="J162" s="600"/>
      <c r="K162" s="600"/>
      <c r="L162" s="600"/>
      <c r="M162" s="600"/>
      <c r="N162" s="600"/>
      <c r="O162" s="600"/>
      <c r="P162" s="600"/>
      <c r="Q162" s="600"/>
      <c r="R162" s="600"/>
      <c r="S162" s="600"/>
      <c r="T162" s="600"/>
      <c r="U162" s="600"/>
      <c r="V162" s="600"/>
      <c r="W162" s="600"/>
      <c r="X162" s="600"/>
      <c r="Y162" s="600"/>
      <c r="Z162" s="600"/>
      <c r="AA162" s="601"/>
    </row>
    <row r="163" spans="1:27" ht="15.9" customHeight="1" x14ac:dyDescent="0.3">
      <c r="A163" s="214"/>
      <c r="B163" s="592" t="s">
        <v>600</v>
      </c>
      <c r="C163" s="593"/>
      <c r="D163" s="593"/>
      <c r="E163" s="593"/>
      <c r="F163" s="593"/>
      <c r="G163" s="587">
        <f>G60</f>
        <v>7664.9851740271151</v>
      </c>
      <c r="H163" s="587"/>
      <c r="I163" s="587"/>
      <c r="J163" s="587"/>
      <c r="K163" s="587"/>
      <c r="L163" s="587"/>
      <c r="M163" s="587"/>
      <c r="N163" s="587"/>
      <c r="O163" s="587"/>
      <c r="P163" s="587"/>
      <c r="Q163" s="587"/>
      <c r="R163" s="587"/>
      <c r="S163" s="587"/>
      <c r="T163" s="587"/>
      <c r="U163" s="587"/>
      <c r="V163" s="587"/>
      <c r="W163" s="587"/>
      <c r="X163" s="587"/>
      <c r="Y163" s="587"/>
      <c r="Z163" s="587"/>
      <c r="AA163" s="588"/>
    </row>
    <row r="164" spans="1:27" ht="15.9" customHeight="1" x14ac:dyDescent="0.3">
      <c r="A164" s="214"/>
      <c r="B164" s="592" t="s">
        <v>601</v>
      </c>
      <c r="C164" s="593"/>
      <c r="D164" s="593"/>
      <c r="E164" s="593"/>
      <c r="F164" s="593"/>
      <c r="G164" s="587">
        <f>G101</f>
        <v>15329.97034805423</v>
      </c>
      <c r="H164" s="587"/>
      <c r="I164" s="587"/>
      <c r="J164" s="587"/>
      <c r="K164" s="587"/>
      <c r="L164" s="587"/>
      <c r="M164" s="587"/>
      <c r="N164" s="587"/>
      <c r="O164" s="587"/>
      <c r="P164" s="587"/>
      <c r="Q164" s="587"/>
      <c r="R164" s="587"/>
      <c r="S164" s="587"/>
      <c r="T164" s="587"/>
      <c r="U164" s="587"/>
      <c r="V164" s="587"/>
      <c r="W164" s="587"/>
      <c r="X164" s="587"/>
      <c r="Y164" s="587"/>
      <c r="Z164" s="587"/>
      <c r="AA164" s="588"/>
    </row>
    <row r="165" spans="1:27" ht="15.9" customHeight="1" x14ac:dyDescent="0.3">
      <c r="A165" s="168"/>
      <c r="B165" s="594" t="s">
        <v>602</v>
      </c>
      <c r="C165" s="595"/>
      <c r="D165" s="595"/>
      <c r="E165" s="595"/>
      <c r="F165" s="595"/>
      <c r="G165" s="589">
        <f>G117</f>
        <v>4379.9915280154937</v>
      </c>
      <c r="H165" s="589"/>
      <c r="I165" s="589"/>
      <c r="J165" s="589"/>
      <c r="K165" s="589"/>
      <c r="L165" s="589"/>
      <c r="M165" s="590"/>
      <c r="N165" s="590"/>
      <c r="O165" s="590"/>
      <c r="P165" s="590"/>
      <c r="Q165" s="590"/>
      <c r="R165" s="590"/>
      <c r="S165" s="590"/>
      <c r="T165" s="590"/>
      <c r="U165" s="590"/>
      <c r="V165" s="590"/>
      <c r="W165" s="590"/>
      <c r="X165" s="590"/>
      <c r="Y165" s="590"/>
      <c r="Z165" s="590"/>
      <c r="AA165" s="591"/>
    </row>
    <row r="166" spans="1:27" ht="20.100000000000001" customHeight="1" x14ac:dyDescent="0.3">
      <c r="A166" s="168"/>
      <c r="B166" s="596" t="s">
        <v>669</v>
      </c>
      <c r="C166" s="583"/>
      <c r="D166" s="583"/>
      <c r="E166" s="583"/>
      <c r="F166" s="597"/>
      <c r="G166" s="581">
        <f>SUM(G162:AA165)</f>
        <v>27374.947050096838</v>
      </c>
      <c r="H166" s="582"/>
      <c r="I166" s="582"/>
      <c r="J166" s="582"/>
      <c r="K166" s="582"/>
      <c r="L166" s="582"/>
      <c r="M166" s="583"/>
      <c r="N166" s="583"/>
      <c r="O166" s="583"/>
      <c r="P166" s="583"/>
      <c r="Q166" s="583"/>
      <c r="R166" s="583"/>
      <c r="S166" s="583"/>
      <c r="T166" s="583"/>
      <c r="U166" s="583"/>
      <c r="V166" s="583"/>
      <c r="W166" s="583"/>
      <c r="X166" s="583"/>
      <c r="Y166" s="583"/>
      <c r="Z166" s="583"/>
      <c r="AA166" s="583"/>
    </row>
    <row r="167" spans="1:27" ht="20.100000000000001" customHeight="1" x14ac:dyDescent="0.3">
      <c r="A167" s="168"/>
      <c r="B167" s="598" t="s">
        <v>606</v>
      </c>
      <c r="C167" s="586"/>
      <c r="D167" s="586"/>
      <c r="E167" s="586"/>
      <c r="F167" s="599"/>
      <c r="G167" s="584">
        <f>G143</f>
        <v>4379.9915280154937</v>
      </c>
      <c r="H167" s="585"/>
      <c r="I167" s="585"/>
      <c r="J167" s="585"/>
      <c r="K167" s="585"/>
      <c r="L167" s="585"/>
      <c r="M167" s="586"/>
      <c r="N167" s="586"/>
      <c r="O167" s="586"/>
      <c r="P167" s="586"/>
      <c r="Q167" s="586"/>
      <c r="R167" s="586"/>
      <c r="S167" s="586"/>
      <c r="T167" s="586"/>
      <c r="U167" s="586"/>
      <c r="V167" s="586"/>
      <c r="W167" s="586"/>
      <c r="X167" s="586"/>
      <c r="Y167" s="586"/>
      <c r="Z167" s="586"/>
      <c r="AA167" s="586"/>
    </row>
    <row r="168" spans="1:27" ht="20.100000000000001" customHeight="1" x14ac:dyDescent="0.3">
      <c r="A168" s="168"/>
      <c r="B168" s="598" t="s">
        <v>607</v>
      </c>
      <c r="C168" s="586"/>
      <c r="D168" s="586"/>
      <c r="E168" s="586"/>
      <c r="F168" s="599"/>
      <c r="G168" s="584">
        <f>G153</f>
        <v>0</v>
      </c>
      <c r="H168" s="585"/>
      <c r="I168" s="585"/>
      <c r="J168" s="585"/>
      <c r="K168" s="585"/>
      <c r="L168" s="585"/>
      <c r="M168" s="586"/>
      <c r="N168" s="586"/>
      <c r="O168" s="586"/>
      <c r="P168" s="586"/>
      <c r="Q168" s="586"/>
      <c r="R168" s="586"/>
      <c r="S168" s="586"/>
      <c r="T168" s="586"/>
      <c r="U168" s="586"/>
      <c r="V168" s="586"/>
      <c r="W168" s="586"/>
      <c r="X168" s="586"/>
      <c r="Y168" s="586"/>
      <c r="Z168" s="586"/>
      <c r="AA168" s="586"/>
    </row>
    <row r="169" spans="1:27" ht="20.100000000000001" customHeight="1" x14ac:dyDescent="0.3">
      <c r="A169" s="168"/>
      <c r="B169" s="621" t="s">
        <v>608</v>
      </c>
      <c r="C169" s="616"/>
      <c r="D169" s="616"/>
      <c r="E169" s="616"/>
      <c r="F169" s="622"/>
      <c r="G169" s="614">
        <f>G160</f>
        <v>0</v>
      </c>
      <c r="H169" s="615"/>
      <c r="I169" s="615"/>
      <c r="J169" s="615"/>
      <c r="K169" s="615"/>
      <c r="L169" s="615"/>
      <c r="M169" s="616"/>
      <c r="N169" s="616"/>
      <c r="O169" s="616"/>
      <c r="P169" s="616"/>
      <c r="Q169" s="616"/>
      <c r="R169" s="616"/>
      <c r="S169" s="616"/>
      <c r="T169" s="616"/>
      <c r="U169" s="616"/>
      <c r="V169" s="616"/>
      <c r="W169" s="616"/>
      <c r="X169" s="616"/>
      <c r="Y169" s="616"/>
      <c r="Z169" s="616"/>
      <c r="AA169" s="616"/>
    </row>
    <row r="170" spans="1:27" ht="9.9" customHeight="1" thickBot="1" x14ac:dyDescent="0.35">
      <c r="A170" s="168"/>
      <c r="B170" s="115"/>
      <c r="C170" s="115"/>
      <c r="D170" s="115"/>
      <c r="E170" s="115"/>
      <c r="F170" s="115"/>
      <c r="G170" s="22"/>
      <c r="H170" s="22"/>
      <c r="I170" s="22"/>
      <c r="J170" s="22"/>
      <c r="K170" s="22"/>
      <c r="L170" s="22"/>
      <c r="M170" s="111"/>
      <c r="N170" s="111"/>
      <c r="O170" s="111"/>
      <c r="P170" s="111"/>
      <c r="Q170" s="111"/>
      <c r="R170" s="111"/>
      <c r="S170" s="111"/>
      <c r="T170" s="111"/>
      <c r="U170" s="111"/>
      <c r="V170" s="111"/>
      <c r="W170" s="111"/>
      <c r="X170" s="111"/>
      <c r="Y170" s="111"/>
      <c r="Z170" s="111"/>
      <c r="AA170" s="111"/>
    </row>
    <row r="171" spans="1:27" ht="20.100000000000001" customHeight="1" thickBot="1" x14ac:dyDescent="0.35">
      <c r="A171" s="168"/>
      <c r="B171" s="623" t="s">
        <v>670</v>
      </c>
      <c r="C171" s="618"/>
      <c r="D171" s="618"/>
      <c r="E171" s="618"/>
      <c r="F171" s="618"/>
      <c r="G171" s="617">
        <f>SUM(G166:AA169)</f>
        <v>31754.938578112331</v>
      </c>
      <c r="H171" s="617"/>
      <c r="I171" s="617"/>
      <c r="J171" s="617"/>
      <c r="K171" s="617"/>
      <c r="L171" s="617"/>
      <c r="M171" s="618"/>
      <c r="N171" s="618"/>
      <c r="O171" s="618"/>
      <c r="P171" s="618"/>
      <c r="Q171" s="618"/>
      <c r="R171" s="618"/>
      <c r="S171" s="618"/>
      <c r="T171" s="618"/>
      <c r="U171" s="618"/>
      <c r="V171" s="618"/>
      <c r="W171" s="618"/>
      <c r="X171" s="618"/>
      <c r="Y171" s="618"/>
      <c r="Z171" s="618"/>
      <c r="AA171" s="618"/>
    </row>
    <row r="172" spans="1:27" ht="9.9" customHeight="1" thickBot="1" x14ac:dyDescent="0.35">
      <c r="A172" s="168"/>
      <c r="B172" s="111"/>
      <c r="C172" s="111"/>
      <c r="D172" s="111"/>
      <c r="E172" s="111"/>
      <c r="F172" s="111"/>
      <c r="G172" s="22"/>
      <c r="H172" s="22"/>
      <c r="I172" s="22"/>
      <c r="J172" s="22"/>
      <c r="K172" s="22"/>
      <c r="L172" s="22"/>
      <c r="M172" s="111"/>
      <c r="N172" s="111"/>
      <c r="O172" s="111"/>
      <c r="P172" s="111"/>
      <c r="Q172" s="111"/>
      <c r="R172" s="111"/>
      <c r="S172" s="111"/>
      <c r="T172" s="111"/>
      <c r="U172" s="111"/>
      <c r="V172" s="111"/>
      <c r="W172" s="111"/>
      <c r="X172" s="111"/>
      <c r="Y172" s="111"/>
      <c r="Z172" s="111"/>
      <c r="AA172" s="111"/>
    </row>
    <row r="173" spans="1:27" ht="20.100000000000001" customHeight="1" thickBot="1" x14ac:dyDescent="0.35">
      <c r="A173" s="168"/>
      <c r="B173" s="602" t="s">
        <v>671</v>
      </c>
      <c r="C173" s="603"/>
      <c r="D173" s="604"/>
      <c r="E173" s="619">
        <f>IF(SUM(G4:AA4)&lt;1000000,0.25,IF(SUM(G4:AA4)&gt;25000000,0.1,0.25-((SUM(G4:AA4)-1000000)*(0.15/24000000))))</f>
        <v>0.24815000000000001</v>
      </c>
      <c r="F173" s="620"/>
      <c r="G173" s="607">
        <f>E173*G171</f>
        <v>7879.9880081585752</v>
      </c>
      <c r="H173" s="607"/>
      <c r="I173" s="607"/>
      <c r="J173" s="607"/>
      <c r="K173" s="607"/>
      <c r="L173" s="607"/>
      <c r="M173" s="607"/>
      <c r="N173" s="607"/>
      <c r="O173" s="607"/>
      <c r="P173" s="607"/>
      <c r="Q173" s="607"/>
      <c r="R173" s="607"/>
      <c r="S173" s="607"/>
      <c r="T173" s="607"/>
      <c r="U173" s="607"/>
      <c r="V173" s="607"/>
      <c r="W173" s="607"/>
      <c r="X173" s="607"/>
      <c r="Y173" s="607"/>
      <c r="Z173" s="607"/>
      <c r="AA173" s="608"/>
    </row>
    <row r="174" spans="1:27" ht="13.5" customHeight="1" thickBot="1" x14ac:dyDescent="0.35">
      <c r="A174" s="168"/>
      <c r="B174" s="314"/>
      <c r="C174" s="315"/>
      <c r="D174" s="315"/>
      <c r="E174" s="316"/>
      <c r="F174" s="317"/>
      <c r="G174" s="241"/>
      <c r="H174" s="241"/>
      <c r="I174" s="241"/>
      <c r="J174" s="241"/>
      <c r="K174" s="241"/>
      <c r="L174" s="241"/>
      <c r="M174" s="241"/>
      <c r="N174" s="241"/>
      <c r="O174" s="241"/>
      <c r="P174" s="241"/>
      <c r="Q174" s="241"/>
      <c r="R174" s="241"/>
      <c r="S174" s="241"/>
      <c r="T174" s="241"/>
      <c r="U174" s="241"/>
      <c r="V174" s="241"/>
      <c r="W174" s="241"/>
      <c r="X174" s="241"/>
      <c r="Y174" s="241"/>
      <c r="Z174" s="241"/>
      <c r="AA174" s="241"/>
    </row>
    <row r="175" spans="1:27" ht="20.100000000000001" customHeight="1" thickBot="1" x14ac:dyDescent="0.35">
      <c r="A175" s="168"/>
      <c r="B175" s="602" t="s">
        <v>698</v>
      </c>
      <c r="C175" s="603"/>
      <c r="D175" s="604"/>
      <c r="E175" s="605">
        <v>0</v>
      </c>
      <c r="F175" s="606">
        <v>0.25</v>
      </c>
      <c r="G175" s="607">
        <f>-E175*G171</f>
        <v>0</v>
      </c>
      <c r="H175" s="607"/>
      <c r="I175" s="607"/>
      <c r="J175" s="607"/>
      <c r="K175" s="607"/>
      <c r="L175" s="607"/>
      <c r="M175" s="607"/>
      <c r="N175" s="607"/>
      <c r="O175" s="607"/>
      <c r="P175" s="607"/>
      <c r="Q175" s="607"/>
      <c r="R175" s="607"/>
      <c r="S175" s="607"/>
      <c r="T175" s="607"/>
      <c r="U175" s="607"/>
      <c r="V175" s="607"/>
      <c r="W175" s="607"/>
      <c r="X175" s="607"/>
      <c r="Y175" s="607"/>
      <c r="Z175" s="607"/>
      <c r="AA175" s="608"/>
    </row>
    <row r="176" spans="1:27" ht="9.9" customHeight="1" thickBot="1" x14ac:dyDescent="0.35">
      <c r="A176" s="168"/>
      <c r="B176" s="23"/>
      <c r="C176" s="23"/>
      <c r="D176" s="23"/>
      <c r="E176" s="24"/>
      <c r="F176" s="25"/>
      <c r="G176" s="25"/>
      <c r="H176" s="25"/>
      <c r="I176" s="25"/>
      <c r="J176" s="25"/>
      <c r="K176" s="25"/>
      <c r="L176" s="25"/>
      <c r="M176" s="25"/>
      <c r="N176" s="25"/>
      <c r="O176" s="25"/>
      <c r="P176" s="25"/>
      <c r="Q176" s="25"/>
      <c r="R176" s="25"/>
      <c r="S176" s="25"/>
      <c r="T176" s="25"/>
      <c r="U176" s="25"/>
      <c r="V176" s="25"/>
      <c r="W176" s="25"/>
      <c r="X176" s="25"/>
      <c r="Y176" s="25"/>
      <c r="Z176" s="25"/>
      <c r="AA176" s="25"/>
    </row>
    <row r="177" spans="1:27" ht="20.100000000000001" customHeight="1" thickBot="1" x14ac:dyDescent="0.35">
      <c r="A177" s="168"/>
      <c r="B177" s="624" t="s">
        <v>701</v>
      </c>
      <c r="C177" s="625"/>
      <c r="D177" s="625"/>
      <c r="E177" s="625"/>
      <c r="F177" s="625"/>
      <c r="G177" s="626">
        <f>G171+G173+G175</f>
        <v>39634.926586270907</v>
      </c>
      <c r="H177" s="626"/>
      <c r="I177" s="626"/>
      <c r="J177" s="626"/>
      <c r="K177" s="626"/>
      <c r="L177" s="626"/>
      <c r="M177" s="627"/>
      <c r="N177" s="627"/>
      <c r="O177" s="627"/>
      <c r="P177" s="627"/>
      <c r="Q177" s="627"/>
      <c r="R177" s="627"/>
      <c r="S177" s="627"/>
      <c r="T177" s="627"/>
      <c r="U177" s="627"/>
      <c r="V177" s="627"/>
      <c r="W177" s="627"/>
      <c r="X177" s="627"/>
      <c r="Y177" s="627"/>
      <c r="Z177" s="627"/>
      <c r="AA177" s="628"/>
    </row>
    <row r="178" spans="1:27" ht="15" customHeight="1" x14ac:dyDescent="0.3">
      <c r="A178" s="168"/>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row>
    <row r="179" spans="1:27" ht="15" customHeight="1" x14ac:dyDescent="0.3">
      <c r="A179" s="168"/>
      <c r="B179" s="383" t="s">
        <v>672</v>
      </c>
      <c r="C179" s="215"/>
      <c r="D179" s="215"/>
      <c r="E179" s="215"/>
      <c r="F179" s="215"/>
      <c r="G179" s="215"/>
      <c r="H179" s="215"/>
      <c r="I179" s="215"/>
      <c r="J179" s="215"/>
      <c r="K179" s="215"/>
      <c r="L179" s="215"/>
      <c r="M179" s="215"/>
      <c r="N179" s="215"/>
      <c r="O179" s="215"/>
      <c r="P179" s="215"/>
      <c r="Q179" s="215"/>
      <c r="R179" s="215"/>
      <c r="S179" s="215"/>
      <c r="T179" s="215"/>
      <c r="U179" s="215"/>
      <c r="V179" s="215"/>
      <c r="W179" s="215"/>
      <c r="X179" s="215"/>
      <c r="Y179" s="215"/>
      <c r="Z179" s="215"/>
      <c r="AA179" s="215"/>
    </row>
    <row r="180" spans="1:27" ht="15" customHeight="1" x14ac:dyDescent="0.3">
      <c r="A180" s="168"/>
      <c r="B180" s="396" t="s">
        <v>756</v>
      </c>
      <c r="C180" s="215"/>
      <c r="D180" s="215"/>
      <c r="E180" s="215"/>
      <c r="F180" s="215"/>
      <c r="G180" s="215"/>
      <c r="H180" s="215"/>
      <c r="I180" s="215"/>
      <c r="J180" s="215"/>
      <c r="K180" s="215"/>
      <c r="L180" s="215"/>
      <c r="M180" s="215"/>
      <c r="N180" s="215"/>
      <c r="O180" s="215"/>
      <c r="P180" s="215"/>
      <c r="Q180" s="215"/>
      <c r="R180" s="215"/>
      <c r="S180" s="215"/>
      <c r="T180" s="215"/>
      <c r="U180" s="215"/>
      <c r="V180" s="215"/>
      <c r="W180" s="215"/>
      <c r="X180" s="215"/>
      <c r="Y180" s="215"/>
      <c r="Z180" s="215"/>
      <c r="AA180" s="215"/>
    </row>
    <row r="181" spans="1:27" x14ac:dyDescent="0.3">
      <c r="B181" s="216" t="s">
        <v>747</v>
      </c>
    </row>
    <row r="182" spans="1:27" x14ac:dyDescent="0.3">
      <c r="B182" s="216" t="s">
        <v>673</v>
      </c>
    </row>
    <row r="183" spans="1:27" x14ac:dyDescent="0.3">
      <c r="B183" s="216" t="s">
        <v>710</v>
      </c>
    </row>
    <row r="184" spans="1:27" x14ac:dyDescent="0.3">
      <c r="B184" s="216" t="s">
        <v>748</v>
      </c>
    </row>
    <row r="188" spans="1:27" hidden="1" x14ac:dyDescent="0.3">
      <c r="H188" s="262" t="s">
        <v>723</v>
      </c>
      <c r="I188" s="235"/>
      <c r="J188" s="235"/>
      <c r="K188" s="235"/>
      <c r="L188" s="235"/>
      <c r="M188" s="235"/>
      <c r="N188" s="235"/>
      <c r="O188" s="235"/>
      <c r="P188" s="235"/>
      <c r="Q188" s="235"/>
      <c r="R188" s="235"/>
      <c r="S188" s="235"/>
      <c r="T188" s="235"/>
      <c r="U188" s="235"/>
      <c r="V188" s="235"/>
      <c r="W188" s="235"/>
      <c r="X188" s="235"/>
      <c r="Y188" s="235"/>
      <c r="Z188" s="235"/>
      <c r="AA188" s="235"/>
    </row>
    <row r="189" spans="1:27" hidden="1" x14ac:dyDescent="0.3">
      <c r="H189" s="268">
        <f>IF($G$4&gt;$E39,$E39*H39,$G$4*H39)</f>
        <v>0</v>
      </c>
      <c r="I189" s="269"/>
      <c r="J189" s="269"/>
      <c r="K189" s="270">
        <f>IF($J$4&gt;$E39,$E39*K39,$J$4*K39)</f>
        <v>0</v>
      </c>
      <c r="L189" s="269"/>
      <c r="M189" s="269"/>
      <c r="N189" s="270">
        <f>IF($M$4&gt;$E39,$E39*N39,$M$4*N39)</f>
        <v>0</v>
      </c>
      <c r="O189" s="269"/>
      <c r="P189" s="269"/>
      <c r="Q189" s="270">
        <f>IF($P$4&gt;$E39,$E39*Q39,$P$4*Q39)</f>
        <v>0</v>
      </c>
      <c r="R189" s="269"/>
      <c r="S189" s="269"/>
      <c r="T189" s="270">
        <f>IF($S$4&gt;$E39,$E39*T39,$S$4*T39)</f>
        <v>0</v>
      </c>
      <c r="U189" s="271"/>
      <c r="V189" s="272"/>
      <c r="W189" s="270">
        <f>IF($V$4&gt;$E39,$E39*W39,$V$4*W39)</f>
        <v>0</v>
      </c>
      <c r="X189" s="272"/>
      <c r="Y189" s="272"/>
      <c r="Z189" s="273">
        <f>IF($Y$4&gt;$E39,$E39*Z39,$Y$4*Z39)</f>
        <v>0</v>
      </c>
      <c r="AA189" s="235"/>
    </row>
    <row r="190" spans="1:27" hidden="1" x14ac:dyDescent="0.3">
      <c r="H190" s="274">
        <f>IF($G$4&gt;$E40,($E40-$E39)*H40,IF($G$4&lt;$E39,0,($G$4-$E39)*H40))</f>
        <v>0</v>
      </c>
      <c r="I190" s="275"/>
      <c r="J190" s="275"/>
      <c r="K190" s="276">
        <f>IF($J$4&gt;$E40,($E40-$E39)*K40,IF($J$4&lt;$E39,0,($J$4-$E39)*K40))</f>
        <v>0</v>
      </c>
      <c r="L190" s="275"/>
      <c r="M190" s="275"/>
      <c r="N190" s="276">
        <f>IF($M$4&gt;$E40,($E40-$E39)*N40,IF($M$4&lt;$E39,0,($M$4-$E39)*N40))</f>
        <v>0</v>
      </c>
      <c r="O190" s="275"/>
      <c r="P190" s="275"/>
      <c r="Q190" s="276">
        <f>IF($P$4&gt;$E40,($E40-$E39)*Q40,IF($P$4&lt;$E39,0,($P$4-$E39)*Q40))</f>
        <v>0</v>
      </c>
      <c r="R190" s="275"/>
      <c r="S190" s="275"/>
      <c r="T190" s="276">
        <f>IF($S$4&gt;$E40,($E40-$E39)*T40,IF($S$4&lt;$E39,0,($S$4-$E39)*T40))</f>
        <v>0</v>
      </c>
      <c r="U190" s="277"/>
      <c r="V190" s="278"/>
      <c r="W190" s="276">
        <f>IF($V$4&gt;$E40,($E40-$E39)*W40,IF($V$4&lt;$E39,0,($V$4-$E39)*W40))</f>
        <v>0</v>
      </c>
      <c r="X190" s="278"/>
      <c r="Y190" s="278"/>
      <c r="Z190" s="279">
        <f>IF($Y$4&gt;$E40,($E40-$E39)*Z40,IF($Y$4&lt;$E39,0,($Y$4-$E39)*Z40))</f>
        <v>0</v>
      </c>
      <c r="AA190" s="235"/>
    </row>
    <row r="191" spans="1:27" hidden="1" x14ac:dyDescent="0.3">
      <c r="H191" s="274">
        <f>IF($G$4&gt;$E41,($E41-$E40)*H41,IF($G$4&lt;$E40,0,($G$4-$E40)*H41))</f>
        <v>0</v>
      </c>
      <c r="I191" s="275"/>
      <c r="J191" s="275"/>
      <c r="K191" s="276">
        <f>IF($J$4&gt;$E41,($E41-$E40)*K41,IF($J$4&lt;$E40,0,($J$4-$E40)*K41))</f>
        <v>0</v>
      </c>
      <c r="L191" s="275"/>
      <c r="M191" s="275"/>
      <c r="N191" s="276">
        <f>IF($M$4&gt;$E41,($E41-$E40)*N41,IF($M$4&lt;$E40,0,($M$4-$E40)*N41))</f>
        <v>0</v>
      </c>
      <c r="O191" s="275"/>
      <c r="P191" s="275"/>
      <c r="Q191" s="276">
        <f>IF($P$4&gt;$E41,($E41-$E40)*Q41,IF($P$4&lt;$E40,0,($P$4-$E40)*Q41))</f>
        <v>0</v>
      </c>
      <c r="R191" s="275"/>
      <c r="S191" s="275"/>
      <c r="T191" s="276">
        <f>IF($S$4&gt;$E41,($E41-$E40)*T41,IF($S$4&lt;$E40,0,($S$4-$E40)*T41))</f>
        <v>0</v>
      </c>
      <c r="U191" s="277"/>
      <c r="V191" s="278"/>
      <c r="W191" s="276">
        <f>IF($V$4&gt;$E41,($E41-$E40)*W41,IF($V$4&lt;$E40,0,($V$4-$E40)*W41))</f>
        <v>0</v>
      </c>
      <c r="X191" s="278"/>
      <c r="Y191" s="278"/>
      <c r="Z191" s="279">
        <f>IF($Y$4&gt;$E41,($E41-$E40)*Z41,IF($Y$4&lt;$E40,0,($Y$4-$E40)*Z41))</f>
        <v>0</v>
      </c>
      <c r="AA191" s="235"/>
    </row>
    <row r="192" spans="1:27" hidden="1" x14ac:dyDescent="0.3">
      <c r="H192" s="274">
        <f>IF($G$4&gt;$E42,($E42-$E41)*H42,IF($G$4&lt;$E41,0,($G$4-$E41)*H42))</f>
        <v>0</v>
      </c>
      <c r="I192" s="275"/>
      <c r="J192" s="275"/>
      <c r="K192" s="276">
        <f>IF($J$4&gt;$E42,($E42-$E41)*K42,IF($J$4&lt;$E41,0,($J$4-$E41)*K42))</f>
        <v>0</v>
      </c>
      <c r="L192" s="275"/>
      <c r="M192" s="275"/>
      <c r="N192" s="276">
        <f>IF($M$4&gt;$E42,($E42-$E41)*N42,IF($M$4&lt;$E41,0,($M$4-$E41)*N42))</f>
        <v>0</v>
      </c>
      <c r="O192" s="275"/>
      <c r="P192" s="275"/>
      <c r="Q192" s="276">
        <f>IF($P$4&gt;$E42,($E42-$E41)*Q42,IF($P$4&lt;$E41,0,($P$4-$E41)*Q42))</f>
        <v>0</v>
      </c>
      <c r="R192" s="275"/>
      <c r="S192" s="275"/>
      <c r="T192" s="276">
        <f>IF($S$4&gt;$E42,($E42-$E41)*T42,IF($S$4&lt;$E41,0,($S$4-$E41)*T42))</f>
        <v>0</v>
      </c>
      <c r="U192" s="277"/>
      <c r="V192" s="278"/>
      <c r="W192" s="276">
        <f>IF($V$4&gt;$E42,($E42-$E41)*W42,IF($V$4&lt;$E41,0,($V$4-$E41)*W42))</f>
        <v>0</v>
      </c>
      <c r="X192" s="278"/>
      <c r="Y192" s="278"/>
      <c r="Z192" s="279">
        <f>IF($Y$4&gt;$E42,($E42-$E41)*Z42,IF($Y$4&lt;$E41,0,($Y$4-$E41)*Z42))</f>
        <v>0</v>
      </c>
      <c r="AA192" s="235"/>
    </row>
    <row r="193" spans="8:27" hidden="1" x14ac:dyDescent="0.3">
      <c r="H193" s="274">
        <f>IF($G$4&gt;$E43,($E43-$E42)*H43,IF($G$4&lt;$E42,0,($G$4-$E42)*H43))</f>
        <v>0</v>
      </c>
      <c r="I193" s="275"/>
      <c r="J193" s="275"/>
      <c r="K193" s="276">
        <f>IF($J$4&gt;$E43,($E43-$E42)*K43,IF($J$4&lt;$E42,0,($J$4-$E42)*K43))</f>
        <v>0</v>
      </c>
      <c r="L193" s="275"/>
      <c r="M193" s="275"/>
      <c r="N193" s="276">
        <f>IF($M$4&gt;$E43,($E43-$E42)*N43,IF($M$4&lt;$E42,0,($M$4-$E42)*N43))</f>
        <v>0</v>
      </c>
      <c r="O193" s="275"/>
      <c r="P193" s="275"/>
      <c r="Q193" s="276">
        <f>IF($P$4&gt;$E43,($E43-$E42)*Q43,IF($P$4&lt;$E42,0,($P$4-$E42)*Q43))</f>
        <v>0</v>
      </c>
      <c r="R193" s="275"/>
      <c r="S193" s="275"/>
      <c r="T193" s="276">
        <f>IF($S$4&gt;$E43,($E43-$E42)*T43,IF($S$4&lt;$E42,0,($S$4-$E42)*T43))</f>
        <v>0</v>
      </c>
      <c r="U193" s="277"/>
      <c r="V193" s="278"/>
      <c r="W193" s="276">
        <f>IF($V$4&gt;$E43,($E43-$E42)*W43,IF($V$4&lt;$E42,0,($V$4-$E42)*W43))</f>
        <v>0</v>
      </c>
      <c r="X193" s="278"/>
      <c r="Y193" s="278"/>
      <c r="Z193" s="279">
        <f>IF($Y$4&gt;$E43,($E43-$E42)*Z43,IF($Y$4&lt;$E42,0,($Y$4-$E42)*Z43))</f>
        <v>0</v>
      </c>
      <c r="AA193" s="235"/>
    </row>
    <row r="194" spans="8:27" hidden="1" x14ac:dyDescent="0.3">
      <c r="H194" s="280">
        <f>IF($G$4&gt;$E43,($G$4-$E43)*H44,0)</f>
        <v>0</v>
      </c>
      <c r="I194" s="281"/>
      <c r="J194" s="281"/>
      <c r="K194" s="282">
        <f>IF($J$4&gt;$E43,($J$4-$E43)*K44,0)</f>
        <v>0</v>
      </c>
      <c r="L194" s="281"/>
      <c r="M194" s="281"/>
      <c r="N194" s="282">
        <f>IF($M$4&gt;$E43,($M$4-$E43)*N44,0)</f>
        <v>0</v>
      </c>
      <c r="O194" s="281"/>
      <c r="P194" s="281"/>
      <c r="Q194" s="282">
        <f>IF($P$4&gt;$E43,($P$4-$E43)*Q44,0)</f>
        <v>0</v>
      </c>
      <c r="R194" s="281"/>
      <c r="S194" s="281"/>
      <c r="T194" s="282">
        <f>IF($S$4&gt;$E43,($S$4-$E43)*T44,0)</f>
        <v>0</v>
      </c>
      <c r="U194" s="283"/>
      <c r="V194" s="284"/>
      <c r="W194" s="282">
        <f>IF($V$4&gt;$E43,($V$4-$E43)*W44,0)</f>
        <v>0</v>
      </c>
      <c r="X194" s="284"/>
      <c r="Y194" s="284"/>
      <c r="Z194" s="285">
        <f>IF($Y$4&gt;$E43,($Y$4-$E43)*Z44,0)</f>
        <v>0</v>
      </c>
      <c r="AA194" s="235"/>
    </row>
    <row r="195" spans="8:27" hidden="1" x14ac:dyDescent="0.3">
      <c r="H195" s="262" t="s">
        <v>728</v>
      </c>
      <c r="I195" s="235"/>
      <c r="J195" s="235"/>
      <c r="K195" s="235"/>
      <c r="L195" s="235"/>
      <c r="M195" s="235"/>
      <c r="N195" s="235"/>
      <c r="O195" s="235"/>
      <c r="P195" s="235"/>
      <c r="Q195" s="235"/>
      <c r="R195" s="235"/>
      <c r="S195" s="235"/>
      <c r="T195" s="235"/>
      <c r="U195" s="235"/>
      <c r="V195" s="235"/>
      <c r="W195" s="235"/>
      <c r="X195" s="235"/>
      <c r="Y195" s="235"/>
      <c r="Z195" s="235"/>
      <c r="AA195" s="235"/>
    </row>
    <row r="196" spans="8:27" hidden="1" x14ac:dyDescent="0.3">
      <c r="H196" s="268">
        <f>IF($G$4&gt;$E50,$E50*H50,$G$4*H50)</f>
        <v>0</v>
      </c>
      <c r="I196" s="272"/>
      <c r="J196" s="272"/>
      <c r="K196" s="270">
        <f>IF($J$4&gt;$E50,$E50*K50,$J$4*K50)</f>
        <v>0</v>
      </c>
      <c r="L196" s="286"/>
      <c r="M196" s="286"/>
      <c r="N196" s="270">
        <f>IF($M$4&gt;$E50,$E50*N50,$M$4*N50)</f>
        <v>0</v>
      </c>
      <c r="O196" s="272"/>
      <c r="P196" s="272"/>
      <c r="Q196" s="270">
        <f>IF($P$4&gt;$E50,$E50*Q50,$P$4*Q50)</f>
        <v>0</v>
      </c>
      <c r="R196" s="286"/>
      <c r="S196" s="286"/>
      <c r="T196" s="270">
        <f>IF($S$4&gt;$E50,$E50*T50,$S$4*T50)</f>
        <v>0</v>
      </c>
      <c r="U196" s="271"/>
      <c r="V196" s="272"/>
      <c r="W196" s="270">
        <f>IF($V$4&gt;$E50,$E50*W50,$V$4*W50)</f>
        <v>0</v>
      </c>
      <c r="X196" s="272"/>
      <c r="Y196" s="272"/>
      <c r="Z196" s="273">
        <f>IF($Y$4&gt;$E50,$E50*Z50,$Y$4*Z50)</f>
        <v>0</v>
      </c>
      <c r="AA196" s="235"/>
    </row>
    <row r="197" spans="8:27" hidden="1" x14ac:dyDescent="0.3">
      <c r="H197" s="274">
        <f>IF($G$4&gt;$E51,($E51-$E50)*H51,IF($G$4&lt;$E50,0,($G$4-$E50)*H51))</f>
        <v>0</v>
      </c>
      <c r="I197" s="278"/>
      <c r="J197" s="278"/>
      <c r="K197" s="276">
        <f>IF($J$4&gt;$E51,($E51-$E50)*K51,IF($J$4&lt;$E50,0,($J$4-$E50)*K51))</f>
        <v>0</v>
      </c>
      <c r="L197" s="287"/>
      <c r="M197" s="287"/>
      <c r="N197" s="276">
        <f>IF($M$4&gt;$E51,($E51-$E50)*N51,IF($M$4&lt;$E50,0,($M$4-$E50)*N51))</f>
        <v>0</v>
      </c>
      <c r="O197" s="278"/>
      <c r="P197" s="278"/>
      <c r="Q197" s="276">
        <f>IF($P$4&gt;$E51,($E51-$E50)*Q51,IF($P$4&lt;$E50,0,($P$4-$E50)*Q51))</f>
        <v>0</v>
      </c>
      <c r="R197" s="287"/>
      <c r="S197" s="287"/>
      <c r="T197" s="276">
        <f>IF($S$4&gt;$E51,($E51-$E50)*T51,IF($S$4&lt;$E50,0,($S$4-$E50)*T51))</f>
        <v>0</v>
      </c>
      <c r="U197" s="277"/>
      <c r="V197" s="278"/>
      <c r="W197" s="276">
        <f>IF($V$4&gt;$E51,($E51-$E50)*W51,IF($V$4&lt;$E50,0,($V$4-$E50)*W51))</f>
        <v>0</v>
      </c>
      <c r="X197" s="278"/>
      <c r="Y197" s="278"/>
      <c r="Z197" s="279">
        <f>IF($Y$4&gt;$E51,($E51-$E50)*Z51,IF($Y$4&lt;$E50,0,($Y$4-$E50)*Z51))</f>
        <v>0</v>
      </c>
      <c r="AA197" s="235"/>
    </row>
    <row r="198" spans="8:27" hidden="1" x14ac:dyDescent="0.3">
      <c r="H198" s="280">
        <f>IF($G$4&gt;$E51,($G$4-$E51)*H52,0)</f>
        <v>0</v>
      </c>
      <c r="I198" s="284"/>
      <c r="J198" s="284"/>
      <c r="K198" s="282">
        <f>IF($J$4&gt;$E51,($J$4-$E51)*K52,0)</f>
        <v>0</v>
      </c>
      <c r="L198" s="288"/>
      <c r="M198" s="288"/>
      <c r="N198" s="282">
        <f>IF($M$4&gt;$E51,($M$4-$E51)*N52,0)</f>
        <v>0</v>
      </c>
      <c r="O198" s="284"/>
      <c r="P198" s="284"/>
      <c r="Q198" s="282">
        <f>IF($P$4&gt;$E51,($P$4-$E51)*Q52,0)</f>
        <v>0</v>
      </c>
      <c r="R198" s="288"/>
      <c r="S198" s="288"/>
      <c r="T198" s="282">
        <f>IF($S$4&gt;$E51,($S$4-$E51)*T52,0)</f>
        <v>0</v>
      </c>
      <c r="U198" s="283"/>
      <c r="V198" s="284"/>
      <c r="W198" s="282">
        <f>IF($V$4&gt;$E51,($V$4-$E51)*W52,0)</f>
        <v>0</v>
      </c>
      <c r="X198" s="284"/>
      <c r="Y198" s="284"/>
      <c r="Z198" s="285">
        <f>IF($Y$4&gt;$E51,($Y$4-$E51)*Z52,0)</f>
        <v>0</v>
      </c>
      <c r="AA198" s="235"/>
    </row>
    <row r="199" spans="8:27" hidden="1" x14ac:dyDescent="0.3">
      <c r="H199" s="262" t="s">
        <v>727</v>
      </c>
      <c r="I199" s="235"/>
      <c r="J199" s="235"/>
      <c r="K199" s="235"/>
      <c r="L199" s="235"/>
      <c r="M199" s="235"/>
      <c r="N199" s="235"/>
      <c r="O199" s="235"/>
      <c r="P199" s="235"/>
      <c r="Q199" s="235"/>
      <c r="R199" s="235"/>
      <c r="S199" s="235"/>
      <c r="T199" s="235"/>
      <c r="U199" s="235"/>
      <c r="V199" s="235"/>
      <c r="W199" s="235"/>
      <c r="X199" s="235"/>
      <c r="Y199" s="235"/>
      <c r="Z199" s="235"/>
      <c r="AA199" s="235"/>
    </row>
    <row r="200" spans="8:27" hidden="1" x14ac:dyDescent="0.3">
      <c r="H200" s="268">
        <f>IF($G$4&gt;$E53,$E53*H53,$G$4*H53)</f>
        <v>0</v>
      </c>
      <c r="I200" s="286"/>
      <c r="J200" s="286"/>
      <c r="K200" s="270">
        <f>IF($J$4&gt;$E53,$E53*K53,$J$4*K53)</f>
        <v>0</v>
      </c>
      <c r="L200" s="269"/>
      <c r="M200" s="269"/>
      <c r="N200" s="270">
        <f>IF($M$4&gt;$E53,$E53*N53,$M$4*N53)</f>
        <v>0</v>
      </c>
      <c r="O200" s="269"/>
      <c r="P200" s="269"/>
      <c r="Q200" s="270">
        <f>IF($P$4&gt;$E53,$E53*Q53,$P$4*Q53)</f>
        <v>0</v>
      </c>
      <c r="R200" s="269"/>
      <c r="S200" s="269"/>
      <c r="T200" s="270">
        <f>IF($S$4&gt;$E53,$E53*T53,$S$4*T53)</f>
        <v>0</v>
      </c>
      <c r="U200" s="270"/>
      <c r="V200" s="269"/>
      <c r="W200" s="270">
        <f>IF($V$4&gt;$E53,$E53*W53,$V$4*W53)</f>
        <v>0</v>
      </c>
      <c r="X200" s="269"/>
      <c r="Y200" s="269"/>
      <c r="Z200" s="273">
        <f>IF($Y$4&gt;$E53,$E53*Z53,$Y$4*Z53)</f>
        <v>0</v>
      </c>
      <c r="AA200" s="235"/>
    </row>
    <row r="201" spans="8:27" hidden="1" x14ac:dyDescent="0.3">
      <c r="H201" s="274">
        <f>IF($G$4&gt;$E54,($E54-$E53)*H54,IF($G$4&lt;$E53,0,($G$4-$E53)*H54))</f>
        <v>0</v>
      </c>
      <c r="I201" s="287"/>
      <c r="J201" s="287"/>
      <c r="K201" s="276">
        <f>IF($J$4&gt;$E54,($E54-$E53)*K54,IF($J$4&lt;$E53,0,($J$4-$E53)*K54))</f>
        <v>0</v>
      </c>
      <c r="L201" s="287"/>
      <c r="M201" s="287"/>
      <c r="N201" s="276">
        <f>IF($M$4&gt;$E54,($E54-$E53)*N54,IF($M$4&lt;$E53,0,($M$4-$E53)*N54))</f>
        <v>0</v>
      </c>
      <c r="O201" s="287"/>
      <c r="P201" s="287"/>
      <c r="Q201" s="276">
        <f>IF($P$4&gt;$E54,($E54-$E53)*Q54,IF($P$4&lt;$E53,0,($P$4-$E53)*Q54))</f>
        <v>0</v>
      </c>
      <c r="R201" s="287"/>
      <c r="S201" s="287"/>
      <c r="T201" s="276">
        <f>IF($S$4&gt;$E54,($E54-$E53)*T54,IF($S$4&lt;$E53,0,($S$4-$E53)*T54))</f>
        <v>0</v>
      </c>
      <c r="U201" s="289"/>
      <c r="V201" s="287"/>
      <c r="W201" s="276">
        <f>IF($V$4&gt;$E54,($E54-$E53)*W54,IF($V$4&lt;$E53,0,($V$4-$E53)*W54))</f>
        <v>0</v>
      </c>
      <c r="X201" s="287"/>
      <c r="Y201" s="287"/>
      <c r="Z201" s="279">
        <f>IF($Y$4&gt;$E54,($E54-$E53)*Z54,IF($Y$4&lt;$E53,0,($Y$4-$E53)*Z54))</f>
        <v>0</v>
      </c>
      <c r="AA201" s="235"/>
    </row>
    <row r="202" spans="8:27" hidden="1" x14ac:dyDescent="0.3">
      <c r="H202" s="280">
        <f>IF($G$4&gt;$E54,($G$4-$E54)*H55,0)</f>
        <v>0</v>
      </c>
      <c r="I202" s="288"/>
      <c r="J202" s="288"/>
      <c r="K202" s="282">
        <f>IF($J$4&gt;$E54,($J$4-$E54)*K55,0)</f>
        <v>0</v>
      </c>
      <c r="L202" s="288"/>
      <c r="M202" s="288"/>
      <c r="N202" s="282">
        <f>IF($M$4&gt;$E54,($M$4-$E54)*N55,0)</f>
        <v>0</v>
      </c>
      <c r="O202" s="288"/>
      <c r="P202" s="288"/>
      <c r="Q202" s="282">
        <f>IF($P$4&gt;$E54,($P$4-$E54)*Q55,0)</f>
        <v>0</v>
      </c>
      <c r="R202" s="288"/>
      <c r="S202" s="288"/>
      <c r="T202" s="282">
        <f>IF($S$4&gt;$E54,($S$4-$E54)*T55,0)</f>
        <v>0</v>
      </c>
      <c r="U202" s="290"/>
      <c r="V202" s="288"/>
      <c r="W202" s="282">
        <f>IF($V$4&gt;$E54,($V$4-$E54)*W55,0)</f>
        <v>0</v>
      </c>
      <c r="X202" s="288"/>
      <c r="Y202" s="288"/>
      <c r="Z202" s="285">
        <f>IF($Y$4&gt;$E54,($Y$4-$E54)*Z55,0)</f>
        <v>0</v>
      </c>
      <c r="AA202" s="235"/>
    </row>
    <row r="203" spans="8:27" hidden="1" x14ac:dyDescent="0.3">
      <c r="AA203" s="235"/>
    </row>
    <row r="204" spans="8:27" hidden="1" x14ac:dyDescent="0.3">
      <c r="H204" s="262" t="s">
        <v>724</v>
      </c>
      <c r="AA204" s="235"/>
    </row>
    <row r="205" spans="8:27" hidden="1" x14ac:dyDescent="0.3">
      <c r="H205" s="291">
        <f>IF($G$4&gt;$E75,$E75*H75,$G$4*H75)</f>
        <v>0</v>
      </c>
      <c r="I205" s="292"/>
      <c r="J205" s="292"/>
      <c r="K205" s="293">
        <f>IF($J$4&gt;$E75,$E75*K75,$J$4*K75)</f>
        <v>0</v>
      </c>
      <c r="L205" s="292"/>
      <c r="M205" s="292"/>
      <c r="N205" s="293">
        <f>IF($M$4&gt;$E75,$E75*N75,$M$4*N75)</f>
        <v>0</v>
      </c>
      <c r="O205" s="292"/>
      <c r="P205" s="292"/>
      <c r="Q205" s="293">
        <f>IF($P$4&gt;$E75,$E75*Q75,$P$4*Q75)</f>
        <v>0</v>
      </c>
      <c r="R205" s="292"/>
      <c r="S205" s="292"/>
      <c r="T205" s="293">
        <f>IF($S$4&gt;$E75,$E75*T75,$S$4*T75)</f>
        <v>0</v>
      </c>
      <c r="U205" s="294"/>
      <c r="V205" s="295"/>
      <c r="W205" s="293">
        <f>IF($V$4&gt;$E75,$E75*W75,$V$4*W75)</f>
        <v>0</v>
      </c>
      <c r="X205" s="295"/>
      <c r="Y205" s="295"/>
      <c r="Z205" s="296">
        <f>IF($Y$4&gt;$E75,$E75*Z75,$Y$4*Z75)</f>
        <v>0</v>
      </c>
      <c r="AA205" s="235"/>
    </row>
    <row r="206" spans="8:27" hidden="1" x14ac:dyDescent="0.3">
      <c r="H206" s="297">
        <f>IF($G$4&gt;$E76,($E76-$E75)*H76,IF($G$4&lt;$E75,0,($G$4-$E75)*H76))</f>
        <v>0</v>
      </c>
      <c r="I206" s="298"/>
      <c r="J206" s="298"/>
      <c r="K206" s="299">
        <f>IF($J$4&gt;$E76,($E76-$E75)*K76,IF($J$4&lt;$E75,0,($J$4-$E75)*K76))</f>
        <v>0</v>
      </c>
      <c r="L206" s="298"/>
      <c r="M206" s="298"/>
      <c r="N206" s="299">
        <f>IF($M$4&gt;$E76,($E76-$E75)*N76,IF($M$4&lt;$E75,0,($M$4-$E75)*N76))</f>
        <v>0</v>
      </c>
      <c r="O206" s="298"/>
      <c r="P206" s="298"/>
      <c r="Q206" s="299">
        <f>IF($P$4&gt;$E76,($E76-$E75)*Q76,IF($P$4&lt;$E75,0,($P$4-$E75)*Q76))</f>
        <v>0</v>
      </c>
      <c r="R206" s="298"/>
      <c r="S206" s="298"/>
      <c r="T206" s="299">
        <f>IF($S$4&gt;$E76,($E76-$E75)*T76,IF($S$4&lt;$E75,0,($S$4-$E75)*T76))</f>
        <v>0</v>
      </c>
      <c r="U206" s="300"/>
      <c r="V206" s="301"/>
      <c r="W206" s="299">
        <f>IF($V$4&gt;$E76,($E76-$E75)*W76,IF($V$4&lt;$E75,0,($V$4-$E75)*W76))</f>
        <v>0</v>
      </c>
      <c r="X206" s="301"/>
      <c r="Y206" s="301"/>
      <c r="Z206" s="302">
        <f>IF($Y$4&gt;$E76,($E76-$E75)*Z76,IF($Y$4&lt;$E75,0,($Y$4-$E75)*Z76))</f>
        <v>0</v>
      </c>
    </row>
    <row r="207" spans="8:27" hidden="1" x14ac:dyDescent="0.3">
      <c r="H207" s="297">
        <f>IF($G$4&gt;$E77,($E77-$E76)*H77,IF($G$4&lt;$E76,0,($G$4-$E76)*H77))</f>
        <v>0</v>
      </c>
      <c r="I207" s="298"/>
      <c r="J207" s="298"/>
      <c r="K207" s="299">
        <f>IF($J$4&gt;$E77,($E77-$E76)*K77,IF($J$4&lt;$E76,0,($J$4-$E76)*K77))</f>
        <v>0</v>
      </c>
      <c r="L207" s="298"/>
      <c r="M207" s="298"/>
      <c r="N207" s="299">
        <f>IF($M$4&gt;$E77,($E77-$E76)*N77,IF($M$4&lt;$E76,0,($M$4-$E76)*N77))</f>
        <v>0</v>
      </c>
      <c r="O207" s="298"/>
      <c r="P207" s="298"/>
      <c r="Q207" s="299">
        <f>IF($P$4&gt;$E77,($E77-$E76)*Q77,IF($P$4&lt;$E76,0,($P$4-$E76)*Q77))</f>
        <v>0</v>
      </c>
      <c r="R207" s="298"/>
      <c r="S207" s="298"/>
      <c r="T207" s="299">
        <f>IF($S$4&gt;$E77,($E77-$E76)*T77,IF($S$4&lt;$E76,0,($S$4-$E76)*T77))</f>
        <v>0</v>
      </c>
      <c r="U207" s="300"/>
      <c r="V207" s="301"/>
      <c r="W207" s="299">
        <f>IF($V$4&gt;$E77,($E77-$E76)*W77,IF($V$4&lt;$E76,0,($V$4-$E76)*W77))</f>
        <v>0</v>
      </c>
      <c r="X207" s="301"/>
      <c r="Y207" s="301"/>
      <c r="Z207" s="302">
        <f>IF($Y$4&gt;$E77,($E77-$E76)*Z77,IF($Y$4&lt;$E76,0,($Y$4-$E76)*Z77))</f>
        <v>0</v>
      </c>
    </row>
    <row r="208" spans="8:27" hidden="1" x14ac:dyDescent="0.3">
      <c r="H208" s="297">
        <f>IF($G$4&gt;$E78,($E78-$E77)*H78,IF($G$4&lt;$E77,0,($G$4-$E77)*H78))</f>
        <v>0</v>
      </c>
      <c r="I208" s="298"/>
      <c r="J208" s="298"/>
      <c r="K208" s="299">
        <f>IF($J$4&gt;$E78,($E78-$E77)*K78,IF($J$4&lt;$E77,0,($J$4-$E77)*K78))</f>
        <v>0</v>
      </c>
      <c r="L208" s="298"/>
      <c r="M208" s="298"/>
      <c r="N208" s="299">
        <f>IF($M$4&gt;$E78,($E78-$E77)*N78,IF($M$4&lt;$E77,0,($M$4-$E77)*N78))</f>
        <v>0</v>
      </c>
      <c r="O208" s="298"/>
      <c r="P208" s="298"/>
      <c r="Q208" s="299">
        <f>IF($P$4&gt;$E78,($E78-$E77)*Q78,IF($P$4&lt;$E77,0,($P$4-$E77)*Q78))</f>
        <v>0</v>
      </c>
      <c r="R208" s="298"/>
      <c r="S208" s="298"/>
      <c r="T208" s="299">
        <f>IF($S$4&gt;$E78,($E78-$E77)*T78,IF($S$4&lt;$E77,0,($S$4-$E77)*T78))</f>
        <v>0</v>
      </c>
      <c r="U208" s="300"/>
      <c r="V208" s="301"/>
      <c r="W208" s="299">
        <f>IF($V$4&gt;$E78,($E78-$E77)*W78,IF($V$4&lt;$E77,0,($V$4-$E77)*W78))</f>
        <v>0</v>
      </c>
      <c r="X208" s="301"/>
      <c r="Y208" s="301"/>
      <c r="Z208" s="302">
        <f>IF($Y$4&gt;$E78,($E78-$E77)*Z78,IF($Y$4&lt;$E77,0,($Y$4-$E77)*Z78))</f>
        <v>0</v>
      </c>
    </row>
    <row r="209" spans="8:26" hidden="1" x14ac:dyDescent="0.3">
      <c r="H209" s="297">
        <f>IF($G$4&gt;$E79,($E79-$E78)*H79,IF($G$4&lt;$E78,0,($G$4-$E78)*H79))</f>
        <v>0</v>
      </c>
      <c r="I209" s="298"/>
      <c r="J209" s="298"/>
      <c r="K209" s="299">
        <f>IF($J$4&gt;$E79,($E79-$E78)*K79,IF($J$4&lt;$E78,0,($J$4-$E78)*K79))</f>
        <v>0</v>
      </c>
      <c r="L209" s="298"/>
      <c r="M209" s="298"/>
      <c r="N209" s="299">
        <f>IF($M$4&gt;$E79,($E79-$E78)*N79,IF($M$4&lt;$E78,0,($M$4-$E78)*N79))</f>
        <v>0</v>
      </c>
      <c r="O209" s="298"/>
      <c r="P209" s="298"/>
      <c r="Q209" s="299">
        <f>IF($P$4&gt;$E79,($E79-$E78)*Q79,IF($P$4&lt;$E78,0,($P$4-$E78)*Q79))</f>
        <v>0</v>
      </c>
      <c r="R209" s="298"/>
      <c r="S209" s="298"/>
      <c r="T209" s="299">
        <f>IF($S$4&gt;$E79,($E79-$E78)*T79,IF($S$4&lt;$E78,0,($S$4-$E78)*T79))</f>
        <v>0</v>
      </c>
      <c r="U209" s="300"/>
      <c r="V209" s="301"/>
      <c r="W209" s="299">
        <f>IF($V$4&gt;$E79,($E79-$E78)*W79,IF($V$4&lt;$E78,0,($V$4-$E78)*W79))</f>
        <v>0</v>
      </c>
      <c r="X209" s="301"/>
      <c r="Y209" s="301"/>
      <c r="Z209" s="302">
        <f>IF($Y$4&gt;$E79,($E79-$E78)*Z79,IF($Y$4&lt;$E78,0,($Y$4-$E78)*Z79))</f>
        <v>0</v>
      </c>
    </row>
    <row r="210" spans="8:26" hidden="1" x14ac:dyDescent="0.3">
      <c r="H210" s="303">
        <f>IF($G$4&gt;$E79,($G$4-$E79)*H80,0)</f>
        <v>0</v>
      </c>
      <c r="I210" s="304"/>
      <c r="J210" s="304"/>
      <c r="K210" s="305">
        <f>IF($J$4&gt;$E79,($J$4-$E79)*K80,0)</f>
        <v>0</v>
      </c>
      <c r="L210" s="304"/>
      <c r="M210" s="304"/>
      <c r="N210" s="305">
        <f>IF($M$4&gt;$E79,($M$4-$E79)*N80,0)</f>
        <v>0</v>
      </c>
      <c r="O210" s="304"/>
      <c r="P210" s="304"/>
      <c r="Q210" s="305">
        <f>IF($P$4&gt;$E79,($P$4-$E79)*Q80,0)</f>
        <v>0</v>
      </c>
      <c r="R210" s="304"/>
      <c r="S210" s="304"/>
      <c r="T210" s="305">
        <f>IF($S$4&gt;$E79,($S$4-$E79)*T80,0)</f>
        <v>0</v>
      </c>
      <c r="U210" s="306"/>
      <c r="V210" s="307"/>
      <c r="W210" s="305">
        <f>IF($V$4&gt;$E79,($V$4-$E79)*W80,0)</f>
        <v>0</v>
      </c>
      <c r="X210" s="307"/>
      <c r="Y210" s="307"/>
      <c r="Z210" s="308">
        <f>IF($Y$4&gt;$E79,($Y$4-$E79)*Z80,0)</f>
        <v>0</v>
      </c>
    </row>
    <row r="211" spans="8:26" hidden="1" x14ac:dyDescent="0.3">
      <c r="H211" s="262" t="s">
        <v>725</v>
      </c>
    </row>
    <row r="212" spans="8:26" hidden="1" x14ac:dyDescent="0.3">
      <c r="H212" s="291">
        <f>IF($G$4&gt;$E91,$E91*H91,$G$4*H91)</f>
        <v>0</v>
      </c>
      <c r="I212" s="295"/>
      <c r="J212" s="295"/>
      <c r="K212" s="293">
        <f>IF($J$4&gt;$E91,$E91*K91,$J$4*K91)</f>
        <v>0</v>
      </c>
      <c r="L212" s="309"/>
      <c r="M212" s="309"/>
      <c r="N212" s="293">
        <f>IF($M$4&gt;$E91,$E91*N91,$M$4*N91)</f>
        <v>0</v>
      </c>
      <c r="O212" s="295"/>
      <c r="P212" s="295"/>
      <c r="Q212" s="293">
        <f>IF($P$4&gt;$E91,$E91*Q91,$P$4*Q91)</f>
        <v>0</v>
      </c>
      <c r="R212" s="309"/>
      <c r="S212" s="309"/>
      <c r="T212" s="293">
        <f>IF($S$4&gt;$E91,$E91*T91,$S$4*T91)</f>
        <v>0</v>
      </c>
      <c r="U212" s="294"/>
      <c r="V212" s="295"/>
      <c r="W212" s="293">
        <f>IF($V$4&gt;$E91,$E91*W91,$V$4*W91)</f>
        <v>0</v>
      </c>
      <c r="X212" s="295"/>
      <c r="Y212" s="295"/>
      <c r="Z212" s="296">
        <f>IF($Y$4&gt;$E91,$E91*Z91,$Y$4*Z91)</f>
        <v>0</v>
      </c>
    </row>
    <row r="213" spans="8:26" hidden="1" x14ac:dyDescent="0.3">
      <c r="H213" s="297">
        <f>IF($G$4&gt;$E92,($E92-$E91)*H92,IF($G$4&lt;$E91,0,($G$4-$E91)*H92))</f>
        <v>0</v>
      </c>
      <c r="I213" s="301"/>
      <c r="J213" s="301"/>
      <c r="K213" s="299">
        <f>IF($J$4&gt;$E92,($E92-$E91)*K92,IF($J$4&lt;$E91,0,($J$4-$E91)*K92))</f>
        <v>0</v>
      </c>
      <c r="L213" s="310"/>
      <c r="M213" s="310"/>
      <c r="N213" s="299">
        <f>IF($M$4&gt;$E92,($E92-$E91)*N92,IF($M$4&lt;$E91,0,($M$4-$E91)*N92))</f>
        <v>0</v>
      </c>
      <c r="O213" s="301"/>
      <c r="P213" s="301"/>
      <c r="Q213" s="299">
        <f>IF($P$4&gt;$E92,($E92-$E91)*Q92,IF($P$4&lt;$E91,0,($P$4-$E91)*Q92))</f>
        <v>0</v>
      </c>
      <c r="R213" s="310"/>
      <c r="S213" s="310"/>
      <c r="T213" s="299">
        <f>IF($S$4&gt;$E92,($E92-$E91)*T92,IF($S$4&lt;$E91,0,($S$4-$E91)*T92))</f>
        <v>0</v>
      </c>
      <c r="U213" s="300"/>
      <c r="V213" s="301"/>
      <c r="W213" s="299">
        <f>IF($V$4&gt;$E92,($E92-$E91)*W92,IF($V$4&lt;$E91,0,($V$4-$E91)*W92))</f>
        <v>0</v>
      </c>
      <c r="X213" s="301"/>
      <c r="Y213" s="301"/>
      <c r="Z213" s="302">
        <f>IF($Y$4&gt;$E92,($E92-$E91)*Z92,IF($Y$4&lt;$E91,0,($Y$4-$E91)*Z92))</f>
        <v>0</v>
      </c>
    </row>
    <row r="214" spans="8:26" hidden="1" x14ac:dyDescent="0.3">
      <c r="H214" s="303">
        <f>IF($G$4&gt;$E92,($G$4-$E92)*H93,0)</f>
        <v>0</v>
      </c>
      <c r="I214" s="307"/>
      <c r="J214" s="307"/>
      <c r="K214" s="305">
        <f>IF($J$4&gt;$E92,($J$4-$E92)*K93,0)</f>
        <v>0</v>
      </c>
      <c r="L214" s="311"/>
      <c r="M214" s="311"/>
      <c r="N214" s="305">
        <f>IF($M$4&gt;$E92,($M$4-$E92)*N93,0)</f>
        <v>0</v>
      </c>
      <c r="O214" s="307"/>
      <c r="P214" s="307"/>
      <c r="Q214" s="305">
        <f>IF($P$4&gt;$E92,($P$4-$E92)*Q93,0)</f>
        <v>0</v>
      </c>
      <c r="R214" s="311"/>
      <c r="S214" s="311"/>
      <c r="T214" s="305">
        <f>IF($S$4&gt;$E92,($S$4-$E92)*T93,0)</f>
        <v>0</v>
      </c>
      <c r="U214" s="306"/>
      <c r="V214" s="307"/>
      <c r="W214" s="305">
        <f>IF($V$4&gt;$E92,($V$4-$E92)*W93,0)</f>
        <v>0</v>
      </c>
      <c r="X214" s="307"/>
      <c r="Y214" s="307"/>
      <c r="Z214" s="308">
        <f>IF($Y$4&gt;$E92,($Y$4-$E92)*Z93,0)</f>
        <v>0</v>
      </c>
    </row>
    <row r="215" spans="8:26" hidden="1" x14ac:dyDescent="0.3">
      <c r="H215" s="262" t="s">
        <v>726</v>
      </c>
    </row>
    <row r="216" spans="8:26" hidden="1" x14ac:dyDescent="0.3">
      <c r="H216" s="291">
        <f>IF($G$4&gt;$E94,$E94*H94,$G$4*H94)</f>
        <v>0</v>
      </c>
      <c r="I216" s="309"/>
      <c r="J216" s="309"/>
      <c r="K216" s="293">
        <f>IF($J$4&gt;$E94,$E94*K94,$J$4*K94)</f>
        <v>0</v>
      </c>
      <c r="L216" s="292"/>
      <c r="M216" s="292"/>
      <c r="N216" s="293">
        <f>IF($M$4&gt;$E94,$E94*N94,$M$4*N94)</f>
        <v>0</v>
      </c>
      <c r="O216" s="292"/>
      <c r="P216" s="292"/>
      <c r="Q216" s="293">
        <f>IF($P$4&gt;$E94,$E94*Q94,$P$4*Q94)</f>
        <v>0</v>
      </c>
      <c r="R216" s="292"/>
      <c r="S216" s="292"/>
      <c r="T216" s="293">
        <f>IF($S$4&gt;$E94,$E94*T94,$S$4*T94)</f>
        <v>0</v>
      </c>
      <c r="U216" s="293"/>
      <c r="V216" s="292"/>
      <c r="W216" s="293">
        <f>IF($V$4&gt;$E94,$E94*W94,$V$4*W94)</f>
        <v>0</v>
      </c>
      <c r="X216" s="292"/>
      <c r="Y216" s="292"/>
      <c r="Z216" s="296">
        <f>IF($Y$4&gt;$E94,$E94*Z94,$Y$4*Z94)</f>
        <v>0</v>
      </c>
    </row>
    <row r="217" spans="8:26" hidden="1" x14ac:dyDescent="0.3">
      <c r="H217" s="297">
        <f>IF($G$4&gt;$E95,($E95-$E94)*H95,IF($G$4&lt;$E94,0,($G$4-$E94)*H95))</f>
        <v>0</v>
      </c>
      <c r="I217" s="310"/>
      <c r="J217" s="310"/>
      <c r="K217" s="299">
        <f>IF($J$4&gt;$E95,($E95-$E94)*K95,IF($J$4&lt;$E94,0,($J$4-$E94)*K95))</f>
        <v>0</v>
      </c>
      <c r="L217" s="310"/>
      <c r="M217" s="310"/>
      <c r="N217" s="299">
        <f>IF($M$4&gt;$E95,($E95-$E94)*N95,IF($M$4&lt;$E94,0,($M$4-$E94)*N95))</f>
        <v>0</v>
      </c>
      <c r="O217" s="310"/>
      <c r="P217" s="310"/>
      <c r="Q217" s="299">
        <f>IF($P$4&gt;$E95,($E95-$E94)*Q95,IF($P$4&lt;$E94,0,($P$4-$E94)*Q95))</f>
        <v>0</v>
      </c>
      <c r="R217" s="310"/>
      <c r="S217" s="310"/>
      <c r="T217" s="299">
        <f>IF($S$4&gt;$E95,($E95-$E94)*T95,IF($S$4&lt;$E94,0,($S$4-$E94)*T95))</f>
        <v>0</v>
      </c>
      <c r="U217" s="312"/>
      <c r="V217" s="310"/>
      <c r="W217" s="299">
        <f>IF($V$4&gt;$E95,($E95-$E94)*W95,IF($V$4&lt;$E94,0,($V$4-$E94)*W95))</f>
        <v>0</v>
      </c>
      <c r="X217" s="310"/>
      <c r="Y217" s="310"/>
      <c r="Z217" s="302">
        <f>IF($Y$4&gt;$E95,($E95-$E94)*Z95,IF($Y$4&lt;$E94,0,($Y$4-$E94)*Z95))</f>
        <v>0</v>
      </c>
    </row>
    <row r="218" spans="8:26" hidden="1" x14ac:dyDescent="0.3">
      <c r="H218" s="303">
        <f>IF($G$4&gt;$E95,($G$4-$E95)*H96,0)</f>
        <v>0</v>
      </c>
      <c r="I218" s="311"/>
      <c r="J218" s="311"/>
      <c r="K218" s="305">
        <f>IF($J$4&gt;$E95,($J$4-$E95)*K96,0)</f>
        <v>0</v>
      </c>
      <c r="L218" s="311"/>
      <c r="M218" s="311"/>
      <c r="N218" s="305">
        <f>IF($M$4&gt;$E95,($M$4-$E95)*N96,0)</f>
        <v>0</v>
      </c>
      <c r="O218" s="311"/>
      <c r="P218" s="311"/>
      <c r="Q218" s="305">
        <f>IF($P$4&gt;$E95,($P$4-$E95)*Q96,0)</f>
        <v>0</v>
      </c>
      <c r="R218" s="311"/>
      <c r="S218" s="311"/>
      <c r="T218" s="305">
        <f>IF($S$4&gt;$E95,($S$4-$E95)*T96,0)</f>
        <v>0</v>
      </c>
      <c r="U218" s="313"/>
      <c r="V218" s="311"/>
      <c r="W218" s="305">
        <f>IF($V$4&gt;$E95,($V$4-$E95)*W96,0)</f>
        <v>0</v>
      </c>
      <c r="X218" s="311"/>
      <c r="Y218" s="311"/>
      <c r="Z218" s="308">
        <f>IF($Y$4&gt;$E95,($Y$4-$E95)*Z96,0)</f>
        <v>0</v>
      </c>
    </row>
    <row r="219" spans="8:26" hidden="1" x14ac:dyDescent="0.3"/>
    <row r="220" spans="8:26" hidden="1" x14ac:dyDescent="0.3">
      <c r="H220" s="262" t="s">
        <v>729</v>
      </c>
    </row>
    <row r="221" spans="8:26" hidden="1" x14ac:dyDescent="0.3">
      <c r="H221" s="291">
        <f>IF($G$4&gt;$E125,$E125*H125,$G$4*H125)</f>
        <v>0</v>
      </c>
      <c r="I221" s="292"/>
      <c r="J221" s="292"/>
      <c r="K221" s="293">
        <f>IF($J$4&gt;$E125,$E125*K125,$J$4*K125)</f>
        <v>0</v>
      </c>
      <c r="L221" s="292"/>
      <c r="M221" s="292"/>
      <c r="N221" s="293">
        <f>IF($M$4&gt;$E125,$E125*N125,$M$4*N125)</f>
        <v>0</v>
      </c>
      <c r="O221" s="292"/>
      <c r="P221" s="292"/>
      <c r="Q221" s="293">
        <f>IF($P$4&gt;$E125,$E125*Q125,$P$4*Q125)</f>
        <v>0</v>
      </c>
      <c r="R221" s="292"/>
      <c r="S221" s="292"/>
      <c r="T221" s="293">
        <f>IF($S$4&gt;$E125,$E125*T125,$S$4*T125)</f>
        <v>0</v>
      </c>
      <c r="U221" s="294"/>
      <c r="V221" s="295"/>
      <c r="W221" s="293">
        <f>IF($V$4&gt;$E125,$E125*W125,$V$4*W125)</f>
        <v>0</v>
      </c>
      <c r="X221" s="295"/>
      <c r="Y221" s="295"/>
      <c r="Z221" s="296">
        <f>IF($Y$4&gt;$E125,$E125*Z125,$Y$4*Z125)</f>
        <v>0</v>
      </c>
    </row>
    <row r="222" spans="8:26" hidden="1" x14ac:dyDescent="0.3">
      <c r="H222" s="297">
        <f>IF($G$4&gt;$E126,($E126-$E125)*H126,IF($G$4&lt;$E125,0,($G$4-$E125)*H126))</f>
        <v>0</v>
      </c>
      <c r="I222" s="298"/>
      <c r="J222" s="298"/>
      <c r="K222" s="299">
        <f>IF($J$4&gt;$E126,($E126-$E125)*K126,IF($J$4&lt;$E125,0,($J$4-$E125)*K126))</f>
        <v>0</v>
      </c>
      <c r="L222" s="298"/>
      <c r="M222" s="298"/>
      <c r="N222" s="299">
        <f>IF($M$4&gt;$E126,($E126-$E125)*N126,IF($M$4&lt;$E125,0,($M$4-$E125)*N126))</f>
        <v>0</v>
      </c>
      <c r="O222" s="298"/>
      <c r="P222" s="298"/>
      <c r="Q222" s="299">
        <f>IF($P$4&gt;$E126,($E126-$E125)*Q126,IF($P$4&lt;$E125,0,($P$4-$E125)*Q126))</f>
        <v>0</v>
      </c>
      <c r="R222" s="298"/>
      <c r="S222" s="298"/>
      <c r="T222" s="299">
        <f>IF($S$4&gt;$E126,($E126-$E125)*T126,IF($S$4&lt;$E125,0,($S$4-$E125)*T126))</f>
        <v>0</v>
      </c>
      <c r="U222" s="300"/>
      <c r="V222" s="301"/>
      <c r="W222" s="299">
        <f>IF($V$4&gt;$E126,($E126-$E125)*W126,IF($V$4&lt;$E125,0,($V$4-$E125)*W126))</f>
        <v>0</v>
      </c>
      <c r="X222" s="301"/>
      <c r="Y222" s="301"/>
      <c r="Z222" s="302">
        <f>IF($Y$4&gt;$E126,($E126-$E125)*Z126,IF($Y$4&lt;$E125,0,($Y$4-$E125)*Z126))</f>
        <v>0</v>
      </c>
    </row>
    <row r="223" spans="8:26" hidden="1" x14ac:dyDescent="0.3">
      <c r="H223" s="297">
        <f>IF($G$4&gt;$E127,($E127-$E126)*H127,IF($G$4&lt;$E126,0,($G$4-$E126)*H127))</f>
        <v>0</v>
      </c>
      <c r="I223" s="298"/>
      <c r="J223" s="298"/>
      <c r="K223" s="299">
        <f>IF($J$4&gt;$E127,($E127-$E126)*K127,IF($J$4&lt;$E126,0,($J$4-$E126)*K127))</f>
        <v>0</v>
      </c>
      <c r="L223" s="298"/>
      <c r="M223" s="298"/>
      <c r="N223" s="299">
        <f>IF($M$4&gt;$E127,($E127-$E126)*N127,IF($M$4&lt;$E126,0,($M$4-$E126)*N127))</f>
        <v>0</v>
      </c>
      <c r="O223" s="298"/>
      <c r="P223" s="298"/>
      <c r="Q223" s="299">
        <f>IF($P$4&gt;$E127,($E127-$E126)*Q127,IF($P$4&lt;$E126,0,($P$4-$E126)*Q127))</f>
        <v>0</v>
      </c>
      <c r="R223" s="298"/>
      <c r="S223" s="298"/>
      <c r="T223" s="299">
        <f>IF($S$4&gt;$E127,($E127-$E126)*T127,IF($S$4&lt;$E126,0,($S$4-$E126)*T127))</f>
        <v>0</v>
      </c>
      <c r="U223" s="300"/>
      <c r="V223" s="301"/>
      <c r="W223" s="299">
        <f>IF($V$4&gt;$E127,($E127-$E126)*W127,IF($V$4&lt;$E126,0,($V$4-$E126)*W127))</f>
        <v>0</v>
      </c>
      <c r="X223" s="301"/>
      <c r="Y223" s="301"/>
      <c r="Z223" s="302">
        <f>IF($Y$4&gt;$E127,($E127-$E126)*Z127,IF($Y$4&lt;$E126,0,($Y$4-$E126)*Z127))</f>
        <v>0</v>
      </c>
    </row>
    <row r="224" spans="8:26" hidden="1" x14ac:dyDescent="0.3">
      <c r="H224" s="297">
        <f>IF($G$4&gt;$E128,($E128-$E127)*H128,IF($G$4&lt;$E127,0,($G$4-$E127)*H128))</f>
        <v>0</v>
      </c>
      <c r="I224" s="298"/>
      <c r="J224" s="298"/>
      <c r="K224" s="299">
        <f>IF($J$4&gt;$E128,($E128-$E127)*K128,IF($J$4&lt;$E127,0,($J$4-$E127)*K128))</f>
        <v>0</v>
      </c>
      <c r="L224" s="298"/>
      <c r="M224" s="298"/>
      <c r="N224" s="299">
        <f>IF($M$4&gt;$E128,($E128-$E127)*N128,IF($M$4&lt;$E127,0,($M$4-$E127)*N128))</f>
        <v>0</v>
      </c>
      <c r="O224" s="298"/>
      <c r="P224" s="298"/>
      <c r="Q224" s="299">
        <f>IF($P$4&gt;$E128,($E128-$E127)*Q128,IF($P$4&lt;$E127,0,($P$4-$E127)*Q128))</f>
        <v>0</v>
      </c>
      <c r="R224" s="298"/>
      <c r="S224" s="298"/>
      <c r="T224" s="299">
        <f>IF($S$4&gt;$E128,($E128-$E127)*T128,IF($S$4&lt;$E127,0,($S$4-$E127)*T128))</f>
        <v>0</v>
      </c>
      <c r="U224" s="300"/>
      <c r="V224" s="301"/>
      <c r="W224" s="299">
        <f>IF($V$4&gt;$E128,($E128-$E127)*W128,IF($V$4&lt;$E127,0,($V$4-$E127)*W128))</f>
        <v>0</v>
      </c>
      <c r="X224" s="301"/>
      <c r="Y224" s="301"/>
      <c r="Z224" s="302">
        <f>IF($Y$4&gt;$E128,($E128-$E127)*Z128,IF($Y$4&lt;$E127,0,($Y$4-$E127)*Z128))</f>
        <v>0</v>
      </c>
    </row>
    <row r="225" spans="8:26" hidden="1" x14ac:dyDescent="0.3">
      <c r="H225" s="297">
        <f>IF($G$4&gt;$E129,($E129-$E128)*H129,IF($G$4&lt;$E128,0,($G$4-$E128)*H129))</f>
        <v>0</v>
      </c>
      <c r="I225" s="298"/>
      <c r="J225" s="298"/>
      <c r="K225" s="299">
        <f>IF($J$4&gt;$E129,($E129-$E128)*K129,IF($J$4&lt;$E128,0,($J$4-$E128)*K129))</f>
        <v>0</v>
      </c>
      <c r="L225" s="298"/>
      <c r="M225" s="298"/>
      <c r="N225" s="299">
        <f>IF($M$4&gt;$E129,($E129-$E128)*N129,IF($M$4&lt;$E128,0,($M$4-$E128)*N129))</f>
        <v>0</v>
      </c>
      <c r="O225" s="298"/>
      <c r="P225" s="298"/>
      <c r="Q225" s="299">
        <f>IF($P$4&gt;$E129,($E129-$E128)*Q129,IF($P$4&lt;$E128,0,($P$4-$E128)*Q129))</f>
        <v>0</v>
      </c>
      <c r="R225" s="298"/>
      <c r="S225" s="298"/>
      <c r="T225" s="299">
        <f>IF($S$4&gt;$E129,($E129-$E128)*T129,IF($S$4&lt;$E128,0,($S$4-$E128)*T129))</f>
        <v>0</v>
      </c>
      <c r="U225" s="300"/>
      <c r="V225" s="301"/>
      <c r="W225" s="299">
        <f>IF($V$4&gt;$E129,($E129-$E128)*W129,IF($V$4&lt;$E128,0,($V$4-$E128)*W129))</f>
        <v>0</v>
      </c>
      <c r="X225" s="301"/>
      <c r="Y225" s="301"/>
      <c r="Z225" s="302">
        <f>IF($Y$4&gt;$E129,($E129-$E128)*Z129,IF($Y$4&lt;$E128,0,($Y$4-$E128)*Z129))</f>
        <v>0</v>
      </c>
    </row>
    <row r="226" spans="8:26" hidden="1" x14ac:dyDescent="0.3">
      <c r="H226" s="303">
        <f>IF($G$4&gt;$E129,($G$4-$E129)*H130,0)</f>
        <v>0</v>
      </c>
      <c r="I226" s="304"/>
      <c r="J226" s="304"/>
      <c r="K226" s="305">
        <f>IF($J$4&gt;$E129,($J$4-$E129)*K130,0)</f>
        <v>0</v>
      </c>
      <c r="L226" s="304"/>
      <c r="M226" s="304"/>
      <c r="N226" s="305">
        <f>IF($M$4&gt;$E129,($M$4-$E129)*N130,0)</f>
        <v>0</v>
      </c>
      <c r="O226" s="304"/>
      <c r="P226" s="304"/>
      <c r="Q226" s="305">
        <f>IF($P$4&gt;$E129,($P$4-$E129)*Q130,0)</f>
        <v>0</v>
      </c>
      <c r="R226" s="304"/>
      <c r="S226" s="304"/>
      <c r="T226" s="305">
        <f>IF($S$4&gt;$E129,($S$4-$E129)*T130,0)</f>
        <v>0</v>
      </c>
      <c r="U226" s="306"/>
      <c r="V226" s="307"/>
      <c r="W226" s="305">
        <f>IF($V$4&gt;$E129,($V$4-$E129)*W130,0)</f>
        <v>0</v>
      </c>
      <c r="X226" s="307"/>
      <c r="Y226" s="307"/>
      <c r="Z226" s="308">
        <f>IF($Y$4&gt;$E129,($Y$4-$E129)*Z130,0)</f>
        <v>0</v>
      </c>
    </row>
    <row r="227" spans="8:26" hidden="1" x14ac:dyDescent="0.3">
      <c r="H227" s="262" t="s">
        <v>731</v>
      </c>
      <c r="K227" s="182"/>
      <c r="L227" s="182"/>
      <c r="M227" s="182"/>
      <c r="Q227" s="182"/>
      <c r="R227" s="182"/>
      <c r="S227" s="182"/>
      <c r="Z227" s="182"/>
    </row>
    <row r="228" spans="8:26" hidden="1" x14ac:dyDescent="0.3">
      <c r="H228" s="291">
        <f>IF($G$4&gt;$E134,$E134*H134,$G$4*H134)</f>
        <v>0</v>
      </c>
      <c r="I228" s="292"/>
      <c r="J228" s="292"/>
      <c r="K228" s="293">
        <f>IF($J$4&gt;$E134,$E134*K134,$J$4*K134)</f>
        <v>0</v>
      </c>
      <c r="L228" s="292"/>
      <c r="M228" s="292"/>
      <c r="N228" s="293">
        <f>IF($M$4&gt;$E134,$E134*N134,$M$4*N134)</f>
        <v>0</v>
      </c>
      <c r="O228" s="292"/>
      <c r="P228" s="292"/>
      <c r="Q228" s="293">
        <f>IF($P$4&gt;$E134,$E134*Q134,$P$4*Q134)</f>
        <v>0</v>
      </c>
      <c r="R228" s="292"/>
      <c r="S228" s="292"/>
      <c r="T228" s="293">
        <f>IF($S$4&gt;$E134,$E134*T134,$S$4*T134)</f>
        <v>0</v>
      </c>
      <c r="U228" s="293"/>
      <c r="V228" s="292"/>
      <c r="W228" s="293">
        <f>IF($V$4&gt;$E134,$E134*W134,$V$4*W134)</f>
        <v>0</v>
      </c>
      <c r="X228" s="292"/>
      <c r="Y228" s="292"/>
      <c r="Z228" s="296">
        <f>IF($Y$4&gt;$E134,$E134*Z134,$Y$4*Z134)</f>
        <v>0</v>
      </c>
    </row>
    <row r="229" spans="8:26" hidden="1" x14ac:dyDescent="0.3">
      <c r="H229" s="303">
        <f>IF($G$4&gt;$E134,($G$4-$E134)*H135,0)</f>
        <v>0</v>
      </c>
      <c r="I229" s="304"/>
      <c r="J229" s="304"/>
      <c r="K229" s="305">
        <f>IF($J$4&gt;$E134,($J$4-$E134)*K135,0)</f>
        <v>0</v>
      </c>
      <c r="L229" s="304"/>
      <c r="M229" s="304"/>
      <c r="N229" s="305">
        <f>IF($M$4&gt;$E134,($M$4-$E134)*N135,0)</f>
        <v>0</v>
      </c>
      <c r="O229" s="304"/>
      <c r="P229" s="304"/>
      <c r="Q229" s="305">
        <f>IF($P$4&gt;$E134,($P$4-$E134)*Q135,0)</f>
        <v>0</v>
      </c>
      <c r="R229" s="304"/>
      <c r="S229" s="304"/>
      <c r="T229" s="305">
        <f>IF($S$4&gt;$E134,($S$4-$E134)*T135,0)</f>
        <v>0</v>
      </c>
      <c r="U229" s="305"/>
      <c r="V229" s="304"/>
      <c r="W229" s="305">
        <f>IF($V$4&gt;$E134,($V$4-$E134)*W135,0)</f>
        <v>0</v>
      </c>
      <c r="X229" s="304"/>
      <c r="Y229" s="304"/>
      <c r="Z229" s="308">
        <f>IF($Y$4&gt;$E134,($Y$4-$E134)*Z135,0)</f>
        <v>0</v>
      </c>
    </row>
    <row r="230" spans="8:26" hidden="1" x14ac:dyDescent="0.3">
      <c r="H230" s="262" t="s">
        <v>730</v>
      </c>
    </row>
    <row r="231" spans="8:26" hidden="1" x14ac:dyDescent="0.3">
      <c r="H231" s="291">
        <f>IF($G$4&gt;$E136,$E136*H136,$G$4*H136)</f>
        <v>0</v>
      </c>
      <c r="I231" s="292"/>
      <c r="J231" s="292"/>
      <c r="K231" s="293">
        <f>IF($J$4&gt;$E136,$E136*K136,$J$4*K136)</f>
        <v>0</v>
      </c>
      <c r="L231" s="292"/>
      <c r="M231" s="292"/>
      <c r="N231" s="293">
        <f>IF($M$4&gt;$E136,$E136*N136,$M$4*N136)</f>
        <v>0</v>
      </c>
      <c r="O231" s="292"/>
      <c r="P231" s="292"/>
      <c r="Q231" s="293">
        <f>IF($P$4&gt;$E136,$E136*Q136,$P$4*Q136)</f>
        <v>0</v>
      </c>
      <c r="R231" s="292"/>
      <c r="S231" s="292"/>
      <c r="T231" s="293">
        <f>IF($S$4&gt;$E136,$E136*T136,$S$4*T136)</f>
        <v>0</v>
      </c>
      <c r="U231" s="293"/>
      <c r="V231" s="292"/>
      <c r="W231" s="293">
        <f>IF($V$4&gt;$E136,$E136*W136,$V$4*W136)</f>
        <v>0</v>
      </c>
      <c r="X231" s="292"/>
      <c r="Y231" s="292"/>
      <c r="Z231" s="296">
        <f>IF($Y$4&gt;$E136,$E136*Z136,$Y$4*Z136)</f>
        <v>0</v>
      </c>
    </row>
    <row r="232" spans="8:26" hidden="1" x14ac:dyDescent="0.3">
      <c r="H232" s="303">
        <f>IF($G$4&gt;$E136,($G$4-$E136)*H137,0)</f>
        <v>0</v>
      </c>
      <c r="I232" s="304"/>
      <c r="J232" s="304"/>
      <c r="K232" s="305">
        <f>IF($J$4&gt;$E136,($J$4-$E136)*K137,0)</f>
        <v>0</v>
      </c>
      <c r="L232" s="304"/>
      <c r="M232" s="304"/>
      <c r="N232" s="305">
        <f>IF($M$4&gt;$E136,($M$4-$E136)*N137,0)</f>
        <v>0</v>
      </c>
      <c r="O232" s="304"/>
      <c r="P232" s="304"/>
      <c r="Q232" s="305">
        <f>IF($P$4&gt;$E136,($P$4-$E136)*Q137,0)</f>
        <v>0</v>
      </c>
      <c r="R232" s="304"/>
      <c r="S232" s="304"/>
      <c r="T232" s="305">
        <f>IF($S$4&gt;$E136,($S$4-$E136)*T137,0)</f>
        <v>0</v>
      </c>
      <c r="U232" s="305"/>
      <c r="V232" s="304"/>
      <c r="W232" s="305">
        <f>IF($V$4&gt;$E136,($V$4-$E136)*W137,0)</f>
        <v>0</v>
      </c>
      <c r="X232" s="304"/>
      <c r="Y232" s="304"/>
      <c r="Z232" s="308">
        <f>IF($Y$4&gt;$E136,($Y$4-$E136)*Z137,0)</f>
        <v>0</v>
      </c>
    </row>
  </sheetData>
  <sheetProtection password="9524" sheet="1" objects="1" scenarios="1" selectLockedCells="1"/>
  <mergeCells count="370">
    <mergeCell ref="B2:AA2"/>
    <mergeCell ref="B3:F3"/>
    <mergeCell ref="G3:I3"/>
    <mergeCell ref="J3:L3"/>
    <mergeCell ref="M3:O3"/>
    <mergeCell ref="P3:R3"/>
    <mergeCell ref="S3:U3"/>
    <mergeCell ref="V3:X3"/>
    <mergeCell ref="Y3:AA3"/>
    <mergeCell ref="V4:X4"/>
    <mergeCell ref="Y4:AA4"/>
    <mergeCell ref="B5:F5"/>
    <mergeCell ref="G5:I5"/>
    <mergeCell ref="J5:L5"/>
    <mergeCell ref="M5:O5"/>
    <mergeCell ref="P5:R5"/>
    <mergeCell ref="S5:U5"/>
    <mergeCell ref="V5:X5"/>
    <mergeCell ref="Y5:AA5"/>
    <mergeCell ref="B4:F4"/>
    <mergeCell ref="G4:I4"/>
    <mergeCell ref="J4:L4"/>
    <mergeCell ref="M4:O4"/>
    <mergeCell ref="P4:R4"/>
    <mergeCell ref="S4:U4"/>
    <mergeCell ref="V6:X6"/>
    <mergeCell ref="Y6:AA6"/>
    <mergeCell ref="B7:F7"/>
    <mergeCell ref="G7:I7"/>
    <mergeCell ref="J7:L7"/>
    <mergeCell ref="M7:O7"/>
    <mergeCell ref="P7:R7"/>
    <mergeCell ref="S7:U7"/>
    <mergeCell ref="V7:X7"/>
    <mergeCell ref="Y7:AA7"/>
    <mergeCell ref="B6:F6"/>
    <mergeCell ref="G6:I6"/>
    <mergeCell ref="J6:L6"/>
    <mergeCell ref="M6:O6"/>
    <mergeCell ref="P6:R6"/>
    <mergeCell ref="S6:U6"/>
    <mergeCell ref="C15:E15"/>
    <mergeCell ref="C16:E16"/>
    <mergeCell ref="C17:E17"/>
    <mergeCell ref="C18:AA18"/>
    <mergeCell ref="C19:E19"/>
    <mergeCell ref="C20:E20"/>
    <mergeCell ref="C9:AA9"/>
    <mergeCell ref="C10:AA10"/>
    <mergeCell ref="C11:E11"/>
    <mergeCell ref="C12:E12"/>
    <mergeCell ref="C13:E13"/>
    <mergeCell ref="C14:AA14"/>
    <mergeCell ref="C21:E21"/>
    <mergeCell ref="C22:AA22"/>
    <mergeCell ref="C23:E23"/>
    <mergeCell ref="G23:I23"/>
    <mergeCell ref="J23:L23"/>
    <mergeCell ref="M23:O23"/>
    <mergeCell ref="P23:R23"/>
    <mergeCell ref="S23:U23"/>
    <mergeCell ref="V23:X23"/>
    <mergeCell ref="Y23:AA23"/>
    <mergeCell ref="S25:U25"/>
    <mergeCell ref="V25:X25"/>
    <mergeCell ref="Y25:AA25"/>
    <mergeCell ref="B26:F26"/>
    <mergeCell ref="G26:AA26"/>
    <mergeCell ref="C28:AA28"/>
    <mergeCell ref="B24:D24"/>
    <mergeCell ref="B25:D25"/>
    <mergeCell ref="G25:I25"/>
    <mergeCell ref="J25:L25"/>
    <mergeCell ref="M25:O25"/>
    <mergeCell ref="P25:R25"/>
    <mergeCell ref="C35:E35"/>
    <mergeCell ref="C36:E36"/>
    <mergeCell ref="C37:E37"/>
    <mergeCell ref="C38:E38"/>
    <mergeCell ref="B39:B44"/>
    <mergeCell ref="C39:C44"/>
    <mergeCell ref="C29:E29"/>
    <mergeCell ref="C30:E30"/>
    <mergeCell ref="C31:E31"/>
    <mergeCell ref="C32:E32"/>
    <mergeCell ref="C33:E33"/>
    <mergeCell ref="C34:E34"/>
    <mergeCell ref="C49:E49"/>
    <mergeCell ref="B50:B52"/>
    <mergeCell ref="C50:C52"/>
    <mergeCell ref="F50:F52"/>
    <mergeCell ref="G50:G52"/>
    <mergeCell ref="J50:J52"/>
    <mergeCell ref="V39:V44"/>
    <mergeCell ref="Y39:Y44"/>
    <mergeCell ref="C45:E45"/>
    <mergeCell ref="C46:E46"/>
    <mergeCell ref="C47:E47"/>
    <mergeCell ref="C48:E48"/>
    <mergeCell ref="F39:F44"/>
    <mergeCell ref="G39:G44"/>
    <mergeCell ref="J39:J44"/>
    <mergeCell ref="M39:M44"/>
    <mergeCell ref="P39:P44"/>
    <mergeCell ref="S39:S44"/>
    <mergeCell ref="V53:V55"/>
    <mergeCell ref="Y53:Y55"/>
    <mergeCell ref="C56:E56"/>
    <mergeCell ref="M50:M52"/>
    <mergeCell ref="P50:P52"/>
    <mergeCell ref="S50:S52"/>
    <mergeCell ref="V50:V52"/>
    <mergeCell ref="Y50:Y52"/>
    <mergeCell ref="B53:B55"/>
    <mergeCell ref="C53:C55"/>
    <mergeCell ref="F53:F55"/>
    <mergeCell ref="G53:G55"/>
    <mergeCell ref="J53:J55"/>
    <mergeCell ref="C57:E57"/>
    <mergeCell ref="B58:D58"/>
    <mergeCell ref="B59:D59"/>
    <mergeCell ref="G59:I59"/>
    <mergeCell ref="J59:L59"/>
    <mergeCell ref="M59:O59"/>
    <mergeCell ref="M53:M55"/>
    <mergeCell ref="P53:P55"/>
    <mergeCell ref="S53:S55"/>
    <mergeCell ref="C62:AA62"/>
    <mergeCell ref="C63:E63"/>
    <mergeCell ref="C64:E64"/>
    <mergeCell ref="C65:E65"/>
    <mergeCell ref="C66:E66"/>
    <mergeCell ref="C67:E67"/>
    <mergeCell ref="P59:R59"/>
    <mergeCell ref="S59:U59"/>
    <mergeCell ref="V59:X59"/>
    <mergeCell ref="Y59:AA59"/>
    <mergeCell ref="B60:F60"/>
    <mergeCell ref="G60:AA60"/>
    <mergeCell ref="C74:E74"/>
    <mergeCell ref="B75:B80"/>
    <mergeCell ref="C75:C80"/>
    <mergeCell ref="F75:F80"/>
    <mergeCell ref="G75:G80"/>
    <mergeCell ref="J75:J80"/>
    <mergeCell ref="C68:E68"/>
    <mergeCell ref="C69:E69"/>
    <mergeCell ref="C70:E70"/>
    <mergeCell ref="C71:E71"/>
    <mergeCell ref="C72:E72"/>
    <mergeCell ref="C73:E73"/>
    <mergeCell ref="M75:M80"/>
    <mergeCell ref="P75:P80"/>
    <mergeCell ref="S75:S80"/>
    <mergeCell ref="V75:V80"/>
    <mergeCell ref="Y75:Y80"/>
    <mergeCell ref="C81:E81"/>
    <mergeCell ref="G81:I81"/>
    <mergeCell ref="J81:L81"/>
    <mergeCell ref="S81:U81"/>
    <mergeCell ref="V81:X81"/>
    <mergeCell ref="S83:U83"/>
    <mergeCell ref="V83:X83"/>
    <mergeCell ref="Y83:AA83"/>
    <mergeCell ref="Y81:AA81"/>
    <mergeCell ref="C82:E82"/>
    <mergeCell ref="G82:I82"/>
    <mergeCell ref="J82:L82"/>
    <mergeCell ref="S82:U82"/>
    <mergeCell ref="V82:X82"/>
    <mergeCell ref="Y82:AA82"/>
    <mergeCell ref="C84:E84"/>
    <mergeCell ref="C85:E85"/>
    <mergeCell ref="C86:E86"/>
    <mergeCell ref="C87:E87"/>
    <mergeCell ref="C88:E88"/>
    <mergeCell ref="C89:E89"/>
    <mergeCell ref="C83:E83"/>
    <mergeCell ref="G83:I83"/>
    <mergeCell ref="J83:L83"/>
    <mergeCell ref="B94:B96"/>
    <mergeCell ref="C94:C96"/>
    <mergeCell ref="F94:F96"/>
    <mergeCell ref="G94:G96"/>
    <mergeCell ref="J94:J96"/>
    <mergeCell ref="C90:E90"/>
    <mergeCell ref="B91:B93"/>
    <mergeCell ref="C91:C93"/>
    <mergeCell ref="F91:F93"/>
    <mergeCell ref="G91:G93"/>
    <mergeCell ref="J91:J93"/>
    <mergeCell ref="M94:M96"/>
    <mergeCell ref="P94:P96"/>
    <mergeCell ref="S94:S96"/>
    <mergeCell ref="V94:V96"/>
    <mergeCell ref="Y94:Y96"/>
    <mergeCell ref="C97:E97"/>
    <mergeCell ref="M91:M93"/>
    <mergeCell ref="P91:P93"/>
    <mergeCell ref="S91:S93"/>
    <mergeCell ref="V91:V93"/>
    <mergeCell ref="Y91:Y93"/>
    <mergeCell ref="P100:R100"/>
    <mergeCell ref="S100:U100"/>
    <mergeCell ref="V100:X100"/>
    <mergeCell ref="Y100:AA100"/>
    <mergeCell ref="B101:F101"/>
    <mergeCell ref="G101:AA101"/>
    <mergeCell ref="C98:E98"/>
    <mergeCell ref="B99:D99"/>
    <mergeCell ref="B100:D100"/>
    <mergeCell ref="G100:I100"/>
    <mergeCell ref="J100:L100"/>
    <mergeCell ref="M100:O100"/>
    <mergeCell ref="C109:E109"/>
    <mergeCell ref="C110:E110"/>
    <mergeCell ref="C111:E111"/>
    <mergeCell ref="C112:E112"/>
    <mergeCell ref="C113:E113"/>
    <mergeCell ref="C114:E114"/>
    <mergeCell ref="C103:AA103"/>
    <mergeCell ref="C104:E104"/>
    <mergeCell ref="C105:E105"/>
    <mergeCell ref="C106:E106"/>
    <mergeCell ref="C107:E107"/>
    <mergeCell ref="C108:E108"/>
    <mergeCell ref="Y116:AA116"/>
    <mergeCell ref="B117:F117"/>
    <mergeCell ref="G117:AA117"/>
    <mergeCell ref="C119:AA119"/>
    <mergeCell ref="B115:D115"/>
    <mergeCell ref="B116:D116"/>
    <mergeCell ref="G116:I116"/>
    <mergeCell ref="J116:L116"/>
    <mergeCell ref="M116:O116"/>
    <mergeCell ref="P116:R116"/>
    <mergeCell ref="C120:E120"/>
    <mergeCell ref="C121:E121"/>
    <mergeCell ref="C122:E122"/>
    <mergeCell ref="C123:E123"/>
    <mergeCell ref="C124:E124"/>
    <mergeCell ref="B125:B130"/>
    <mergeCell ref="C125:C128"/>
    <mergeCell ref="S116:U116"/>
    <mergeCell ref="V116:X116"/>
    <mergeCell ref="B136:B137"/>
    <mergeCell ref="C136:C137"/>
    <mergeCell ref="F136:F137"/>
    <mergeCell ref="G136:G137"/>
    <mergeCell ref="J136:J137"/>
    <mergeCell ref="V125:V130"/>
    <mergeCell ref="Y125:Y130"/>
    <mergeCell ref="C131:D131"/>
    <mergeCell ref="C132:E132"/>
    <mergeCell ref="C133:E133"/>
    <mergeCell ref="B134:B135"/>
    <mergeCell ref="C134:C135"/>
    <mergeCell ref="F134:F135"/>
    <mergeCell ref="G134:G135"/>
    <mergeCell ref="J134:J135"/>
    <mergeCell ref="F125:F130"/>
    <mergeCell ref="G125:G130"/>
    <mergeCell ref="J125:J130"/>
    <mergeCell ref="M125:M130"/>
    <mergeCell ref="P125:P130"/>
    <mergeCell ref="S125:S130"/>
    <mergeCell ref="M136:M137"/>
    <mergeCell ref="P136:P137"/>
    <mergeCell ref="S136:S137"/>
    <mergeCell ref="V136:V137"/>
    <mergeCell ref="Y136:Y137"/>
    <mergeCell ref="C138:E138"/>
    <mergeCell ref="M134:M135"/>
    <mergeCell ref="P134:P135"/>
    <mergeCell ref="S134:S135"/>
    <mergeCell ref="V134:V135"/>
    <mergeCell ref="Y134:Y135"/>
    <mergeCell ref="M142:O142"/>
    <mergeCell ref="P142:R142"/>
    <mergeCell ref="S142:U142"/>
    <mergeCell ref="V142:X142"/>
    <mergeCell ref="Y142:AA142"/>
    <mergeCell ref="B143:F143"/>
    <mergeCell ref="G143:AA143"/>
    <mergeCell ref="C139:E139"/>
    <mergeCell ref="C140:E140"/>
    <mergeCell ref="B141:D141"/>
    <mergeCell ref="B142:D142"/>
    <mergeCell ref="G142:I142"/>
    <mergeCell ref="J142:L142"/>
    <mergeCell ref="C149:E149"/>
    <mergeCell ref="G149:I149"/>
    <mergeCell ref="J149:L149"/>
    <mergeCell ref="M149:O149"/>
    <mergeCell ref="P149:R149"/>
    <mergeCell ref="C150:E150"/>
    <mergeCell ref="C145:AA145"/>
    <mergeCell ref="C146:E146"/>
    <mergeCell ref="C147:E147"/>
    <mergeCell ref="C148:E148"/>
    <mergeCell ref="G148:I148"/>
    <mergeCell ref="J148:L148"/>
    <mergeCell ref="S148:U148"/>
    <mergeCell ref="V148:X148"/>
    <mergeCell ref="Y148:AA148"/>
    <mergeCell ref="S152:U152"/>
    <mergeCell ref="V152:X152"/>
    <mergeCell ref="Y152:AA152"/>
    <mergeCell ref="B153:F153"/>
    <mergeCell ref="G153:AA153"/>
    <mergeCell ref="C155:AA155"/>
    <mergeCell ref="B151:D151"/>
    <mergeCell ref="B152:D152"/>
    <mergeCell ref="G152:I152"/>
    <mergeCell ref="J152:L152"/>
    <mergeCell ref="M152:O152"/>
    <mergeCell ref="P152:R152"/>
    <mergeCell ref="V156:X156"/>
    <mergeCell ref="Y156:AA156"/>
    <mergeCell ref="C157:E157"/>
    <mergeCell ref="G157:I157"/>
    <mergeCell ref="J157:L157"/>
    <mergeCell ref="M157:O157"/>
    <mergeCell ref="P157:R157"/>
    <mergeCell ref="S157:U157"/>
    <mergeCell ref="V157:X157"/>
    <mergeCell ref="Y157:AA157"/>
    <mergeCell ref="C156:E156"/>
    <mergeCell ref="G156:I156"/>
    <mergeCell ref="J156:L156"/>
    <mergeCell ref="M156:O156"/>
    <mergeCell ref="P156:R156"/>
    <mergeCell ref="S156:U156"/>
    <mergeCell ref="S159:U159"/>
    <mergeCell ref="V159:X159"/>
    <mergeCell ref="Y159:AA159"/>
    <mergeCell ref="B160:F160"/>
    <mergeCell ref="G160:AA160"/>
    <mergeCell ref="B162:F162"/>
    <mergeCell ref="G162:AA162"/>
    <mergeCell ref="B158:D158"/>
    <mergeCell ref="B159:D159"/>
    <mergeCell ref="G159:I159"/>
    <mergeCell ref="J159:L159"/>
    <mergeCell ref="M159:O159"/>
    <mergeCell ref="P159:R159"/>
    <mergeCell ref="B166:F166"/>
    <mergeCell ref="G166:AA166"/>
    <mergeCell ref="B167:F167"/>
    <mergeCell ref="G167:AA167"/>
    <mergeCell ref="B168:F168"/>
    <mergeCell ref="G168:AA168"/>
    <mergeCell ref="B163:F163"/>
    <mergeCell ref="G163:AA163"/>
    <mergeCell ref="B164:F164"/>
    <mergeCell ref="G164:AA164"/>
    <mergeCell ref="B165:F165"/>
    <mergeCell ref="G165:AA165"/>
    <mergeCell ref="B175:D175"/>
    <mergeCell ref="E175:F175"/>
    <mergeCell ref="G175:AA175"/>
    <mergeCell ref="B177:F177"/>
    <mergeCell ref="G177:AA177"/>
    <mergeCell ref="B169:F169"/>
    <mergeCell ref="G169:AA169"/>
    <mergeCell ref="B171:F171"/>
    <mergeCell ref="G171:AA171"/>
    <mergeCell ref="B173:D173"/>
    <mergeCell ref="E173:F173"/>
    <mergeCell ref="G173:AA173"/>
  </mergeCells>
  <conditionalFormatting sqref="F29">
    <cfRule type="containsText" dxfId="633" priority="634" stopIfTrue="1" operator="containsText" text="X">
      <formula>NOT(ISERROR(SEARCH("X",F29)))</formula>
    </cfRule>
  </conditionalFormatting>
  <conditionalFormatting sqref="F30">
    <cfRule type="containsText" dxfId="632" priority="633" stopIfTrue="1" operator="containsText" text="X">
      <formula>NOT(ISERROR(SEARCH("X",F30)))</formula>
    </cfRule>
  </conditionalFormatting>
  <conditionalFormatting sqref="F31:F39 F53 F56">
    <cfRule type="containsText" dxfId="631" priority="632" stopIfTrue="1" operator="containsText" text="X">
      <formula>NOT(ISERROR(SEARCH("X",F31)))</formula>
    </cfRule>
  </conditionalFormatting>
  <conditionalFormatting sqref="F57">
    <cfRule type="containsText" dxfId="630" priority="631" stopIfTrue="1" operator="containsText" text="X">
      <formula>NOT(ISERROR(SEARCH("X",F57)))</formula>
    </cfRule>
  </conditionalFormatting>
  <conditionalFormatting sqref="F63">
    <cfRule type="containsText" dxfId="629" priority="630" stopIfTrue="1" operator="containsText" text="X">
      <formula>NOT(ISERROR(SEARCH("X",F63)))</formula>
    </cfRule>
  </conditionalFormatting>
  <conditionalFormatting sqref="F64">
    <cfRule type="containsText" dxfId="628" priority="629" stopIfTrue="1" operator="containsText" text="X">
      <formula>NOT(ISERROR(SEARCH("X",F64)))</formula>
    </cfRule>
  </conditionalFormatting>
  <conditionalFormatting sqref="F65:F72">
    <cfRule type="containsText" dxfId="627" priority="628" stopIfTrue="1" operator="containsText" text="X">
      <formula>NOT(ISERROR(SEARCH("X",F65)))</formula>
    </cfRule>
  </conditionalFormatting>
  <conditionalFormatting sqref="F73:F75 F89 F97:F98">
    <cfRule type="containsText" dxfId="626" priority="627" stopIfTrue="1" operator="containsText" text="X">
      <formula>NOT(ISERROR(SEARCH("X",F73)))</formula>
    </cfRule>
  </conditionalFormatting>
  <conditionalFormatting sqref="F90">
    <cfRule type="containsText" dxfId="625" priority="626" stopIfTrue="1" operator="containsText" text="X">
      <formula>NOT(ISERROR(SEARCH("X",F90)))</formula>
    </cfRule>
  </conditionalFormatting>
  <conditionalFormatting sqref="F104">
    <cfRule type="containsText" dxfId="624" priority="625" stopIfTrue="1" operator="containsText" text="X">
      <formula>NOT(ISERROR(SEARCH("X",F104)))</formula>
    </cfRule>
  </conditionalFormatting>
  <conditionalFormatting sqref="F105">
    <cfRule type="containsText" dxfId="623" priority="624" stopIfTrue="1" operator="containsText" text="X">
      <formula>NOT(ISERROR(SEARCH("X",F105)))</formula>
    </cfRule>
  </conditionalFormatting>
  <conditionalFormatting sqref="F106:F114">
    <cfRule type="containsText" dxfId="622" priority="623" stopIfTrue="1" operator="containsText" text="X">
      <formula>NOT(ISERROR(SEARCH("X",F106)))</formula>
    </cfRule>
  </conditionalFormatting>
  <conditionalFormatting sqref="F120:F121">
    <cfRule type="containsText" dxfId="621" priority="622" stopIfTrue="1" operator="containsText" text="X">
      <formula>NOT(ISERROR(SEARCH("X",F120)))</formula>
    </cfRule>
  </conditionalFormatting>
  <conditionalFormatting sqref="F146">
    <cfRule type="containsText" dxfId="620" priority="621" stopIfTrue="1" operator="containsText" text="X">
      <formula>NOT(ISERROR(SEARCH("X",F146)))</formula>
    </cfRule>
  </conditionalFormatting>
  <conditionalFormatting sqref="G17">
    <cfRule type="cellIs" dxfId="619" priority="611" operator="equal">
      <formula>"X"</formula>
    </cfRule>
  </conditionalFormatting>
  <conditionalFormatting sqref="F23">
    <cfRule type="containsText" dxfId="618" priority="620" stopIfTrue="1" operator="containsText" text="X">
      <formula>NOT(ISERROR(SEARCH("X",F23)))</formula>
    </cfRule>
  </conditionalFormatting>
  <conditionalFormatting sqref="G11">
    <cfRule type="cellIs" dxfId="617" priority="619" operator="equal">
      <formula>"X"</formula>
    </cfRule>
  </conditionalFormatting>
  <conditionalFormatting sqref="I104:I114 U104:U114 I120:I140 U120:U140 I146:I147 U146:U147 I150 U149:U150 X104:X114 X120:X140 X146:X147 X149:X150 X29:X57 X63:X80 X84:X98 O104:O114 O120:O140 O146:O148 O150 O29:O57 O63:O98 AA120:AA140 AA146:AA147 AA149:AA150 AA29:AA57 AA63:AA80 AA84:AA98 R120:R140 R146:R148 R150 R29:R57 R63:R98 L104:L114 L120:L140 L146:L147 I29:I57 U29:U57 I63:I80 U63:U80 I84:I98 U84:U98 AA104:AA114 R104:R114 L29:L57 L63:L80 L84:L98 O11:O13 AA11:AA13 R11:R13 I11:I13 U11:U13 L11:L13 O15:O17 AA15:AA17 R15:R17 I15:I17 U15:U17 L15:L17 O19:O21 AA19:AA21 R19:R21 I19:I21 U19:U21 L19:L21 X11:X13 X15:X17 X19:X21">
    <cfRule type="expression" dxfId="616" priority="616">
      <formula>AND($F11="X",G$4&lt;&gt;0)</formula>
    </cfRule>
    <cfRule type="expression" dxfId="615" priority="617">
      <formula>AND(H11&lt;&gt;0,G$4&lt;&gt;0)</formula>
    </cfRule>
    <cfRule type="expression" dxfId="614" priority="618">
      <formula>OR(H11=0,G$4=0)</formula>
    </cfRule>
  </conditionalFormatting>
  <conditionalFormatting sqref="G12">
    <cfRule type="cellIs" dxfId="613" priority="615" operator="equal">
      <formula>"X"</formula>
    </cfRule>
  </conditionalFormatting>
  <conditionalFormatting sqref="G13">
    <cfRule type="cellIs" dxfId="612" priority="614" operator="equal">
      <formula>"X"</formula>
    </cfRule>
  </conditionalFormatting>
  <conditionalFormatting sqref="G15">
    <cfRule type="cellIs" dxfId="611" priority="613" operator="equal">
      <formula>"X"</formula>
    </cfRule>
  </conditionalFormatting>
  <conditionalFormatting sqref="G16">
    <cfRule type="cellIs" dxfId="610" priority="612" operator="equal">
      <formula>"X"</formula>
    </cfRule>
  </conditionalFormatting>
  <conditionalFormatting sqref="F45:F50">
    <cfRule type="containsText" dxfId="609" priority="610" stopIfTrue="1" operator="containsText" text="X">
      <formula>NOT(ISERROR(SEARCH("X",F45)))</formula>
    </cfRule>
  </conditionalFormatting>
  <conditionalFormatting sqref="V45">
    <cfRule type="cellIs" dxfId="608" priority="562" operator="equal">
      <formula>"X"</formula>
    </cfRule>
  </conditionalFormatting>
  <conditionalFormatting sqref="G53">
    <cfRule type="cellIs" dxfId="607" priority="542" operator="equal">
      <formula>"X"</formula>
    </cfRule>
  </conditionalFormatting>
  <conditionalFormatting sqref="M38">
    <cfRule type="cellIs" dxfId="606" priority="572" operator="equal">
      <formula>"X"</formula>
    </cfRule>
  </conditionalFormatting>
  <conditionalFormatting sqref="G56">
    <cfRule type="cellIs" dxfId="605" priority="538" operator="equal">
      <formula>"X"</formula>
    </cfRule>
  </conditionalFormatting>
  <conditionalFormatting sqref="M56">
    <cfRule type="cellIs" dxfId="604" priority="537" operator="equal">
      <formula>"X"</formula>
    </cfRule>
  </conditionalFormatting>
  <conditionalFormatting sqref="S56">
    <cfRule type="cellIs" dxfId="603" priority="536" operator="equal">
      <formula>"X"</formula>
    </cfRule>
  </conditionalFormatting>
  <conditionalFormatting sqref="S35">
    <cfRule type="cellIs" dxfId="602" priority="583" operator="equal">
      <formula>"X"</formula>
    </cfRule>
  </conditionalFormatting>
  <conditionalFormatting sqref="G35">
    <cfRule type="cellIs" dxfId="601" priority="585" operator="equal">
      <formula>"X"</formula>
    </cfRule>
  </conditionalFormatting>
  <conditionalFormatting sqref="M35">
    <cfRule type="cellIs" dxfId="600" priority="584" operator="equal">
      <formula>"X"</formula>
    </cfRule>
  </conditionalFormatting>
  <conditionalFormatting sqref="G29">
    <cfRule type="cellIs" dxfId="599" priority="609" operator="equal">
      <formula>"X"</formula>
    </cfRule>
  </conditionalFormatting>
  <conditionalFormatting sqref="M29">
    <cfRule type="cellIs" dxfId="598" priority="608" operator="equal">
      <formula>"X"</formula>
    </cfRule>
  </conditionalFormatting>
  <conditionalFormatting sqref="S29">
    <cfRule type="cellIs" dxfId="597" priority="607" operator="equal">
      <formula>"X"</formula>
    </cfRule>
  </conditionalFormatting>
  <conditionalFormatting sqref="V29">
    <cfRule type="cellIs" dxfId="596" priority="606" operator="equal">
      <formula>"X"</formula>
    </cfRule>
  </conditionalFormatting>
  <conditionalFormatting sqref="G30">
    <cfRule type="cellIs" dxfId="595" priority="605" operator="equal">
      <formula>"X"</formula>
    </cfRule>
  </conditionalFormatting>
  <conditionalFormatting sqref="M30">
    <cfRule type="cellIs" dxfId="594" priority="604" operator="equal">
      <formula>"X"</formula>
    </cfRule>
  </conditionalFormatting>
  <conditionalFormatting sqref="S30">
    <cfRule type="cellIs" dxfId="593" priority="603" operator="equal">
      <formula>"X"</formula>
    </cfRule>
  </conditionalFormatting>
  <conditionalFormatting sqref="V30">
    <cfRule type="cellIs" dxfId="592" priority="602" operator="equal">
      <formula>"X"</formula>
    </cfRule>
  </conditionalFormatting>
  <conditionalFormatting sqref="G31">
    <cfRule type="cellIs" dxfId="591" priority="601" operator="equal">
      <formula>"X"</formula>
    </cfRule>
  </conditionalFormatting>
  <conditionalFormatting sqref="M31">
    <cfRule type="cellIs" dxfId="590" priority="600" operator="equal">
      <formula>"X"</formula>
    </cfRule>
  </conditionalFormatting>
  <conditionalFormatting sqref="S31">
    <cfRule type="cellIs" dxfId="589" priority="599" operator="equal">
      <formula>"X"</formula>
    </cfRule>
  </conditionalFormatting>
  <conditionalFormatting sqref="V31">
    <cfRule type="cellIs" dxfId="588" priority="598" operator="equal">
      <formula>"X"</formula>
    </cfRule>
  </conditionalFormatting>
  <conditionalFormatting sqref="G32">
    <cfRule type="cellIs" dxfId="587" priority="597" operator="equal">
      <formula>"X"</formula>
    </cfRule>
  </conditionalFormatting>
  <conditionalFormatting sqref="M32">
    <cfRule type="cellIs" dxfId="586" priority="596" operator="equal">
      <formula>"X"</formula>
    </cfRule>
  </conditionalFormatting>
  <conditionalFormatting sqref="S32">
    <cfRule type="cellIs" dxfId="585" priority="595" operator="equal">
      <formula>"X"</formula>
    </cfRule>
  </conditionalFormatting>
  <conditionalFormatting sqref="V32">
    <cfRule type="cellIs" dxfId="584" priority="594" operator="equal">
      <formula>"X"</formula>
    </cfRule>
  </conditionalFormatting>
  <conditionalFormatting sqref="G33">
    <cfRule type="cellIs" dxfId="583" priority="593" operator="equal">
      <formula>"X"</formula>
    </cfRule>
  </conditionalFormatting>
  <conditionalFormatting sqref="M33">
    <cfRule type="cellIs" dxfId="582" priority="592" operator="equal">
      <formula>"X"</formula>
    </cfRule>
  </conditionalFormatting>
  <conditionalFormatting sqref="S33">
    <cfRule type="cellIs" dxfId="581" priority="591" operator="equal">
      <formula>"X"</formula>
    </cfRule>
  </conditionalFormatting>
  <conditionalFormatting sqref="V33">
    <cfRule type="cellIs" dxfId="580" priority="590" operator="equal">
      <formula>"X"</formula>
    </cfRule>
  </conditionalFormatting>
  <conditionalFormatting sqref="G34">
    <cfRule type="cellIs" dxfId="579" priority="589" operator="equal">
      <formula>"X"</formula>
    </cfRule>
  </conditionalFormatting>
  <conditionalFormatting sqref="M34">
    <cfRule type="cellIs" dxfId="578" priority="588" operator="equal">
      <formula>"X"</formula>
    </cfRule>
  </conditionalFormatting>
  <conditionalFormatting sqref="S34">
    <cfRule type="cellIs" dxfId="577" priority="587" operator="equal">
      <formula>"X"</formula>
    </cfRule>
  </conditionalFormatting>
  <conditionalFormatting sqref="V34">
    <cfRule type="cellIs" dxfId="576" priority="586" operator="equal">
      <formula>"X"</formula>
    </cfRule>
  </conditionalFormatting>
  <conditionalFormatting sqref="V35">
    <cfRule type="cellIs" dxfId="575" priority="582" operator="equal">
      <formula>"X"</formula>
    </cfRule>
  </conditionalFormatting>
  <conditionalFormatting sqref="G36">
    <cfRule type="cellIs" dxfId="574" priority="581" operator="equal">
      <formula>"X"</formula>
    </cfRule>
  </conditionalFormatting>
  <conditionalFormatting sqref="M36">
    <cfRule type="cellIs" dxfId="573" priority="580" operator="equal">
      <formula>"X"</formula>
    </cfRule>
  </conditionalFormatting>
  <conditionalFormatting sqref="S36">
    <cfRule type="cellIs" dxfId="572" priority="579" operator="equal">
      <formula>"X"</formula>
    </cfRule>
  </conditionalFormatting>
  <conditionalFormatting sqref="V36">
    <cfRule type="cellIs" dxfId="571" priority="578" operator="equal">
      <formula>"X"</formula>
    </cfRule>
  </conditionalFormatting>
  <conditionalFormatting sqref="G37">
    <cfRule type="cellIs" dxfId="570" priority="577" operator="equal">
      <formula>"X"</formula>
    </cfRule>
  </conditionalFormatting>
  <conditionalFormatting sqref="M37">
    <cfRule type="cellIs" dxfId="569" priority="576" operator="equal">
      <formula>"X"</formula>
    </cfRule>
  </conditionalFormatting>
  <conditionalFormatting sqref="S37">
    <cfRule type="cellIs" dxfId="568" priority="575" operator="equal">
      <formula>"X"</formula>
    </cfRule>
  </conditionalFormatting>
  <conditionalFormatting sqref="V37">
    <cfRule type="cellIs" dxfId="567" priority="574" operator="equal">
      <formula>"X"</formula>
    </cfRule>
  </conditionalFormatting>
  <conditionalFormatting sqref="G38">
    <cfRule type="cellIs" dxfId="566" priority="573" operator="equal">
      <formula>"X"</formula>
    </cfRule>
  </conditionalFormatting>
  <conditionalFormatting sqref="S38">
    <cfRule type="cellIs" dxfId="565" priority="571" operator="equal">
      <formula>"X"</formula>
    </cfRule>
  </conditionalFormatting>
  <conditionalFormatting sqref="V38">
    <cfRule type="cellIs" dxfId="564" priority="570" operator="equal">
      <formula>"X"</formula>
    </cfRule>
  </conditionalFormatting>
  <conditionalFormatting sqref="G39">
    <cfRule type="cellIs" dxfId="563" priority="569" operator="equal">
      <formula>"X"</formula>
    </cfRule>
  </conditionalFormatting>
  <conditionalFormatting sqref="M39">
    <cfRule type="cellIs" dxfId="562" priority="568" operator="equal">
      <formula>"X"</formula>
    </cfRule>
  </conditionalFormatting>
  <conditionalFormatting sqref="S39">
    <cfRule type="cellIs" dxfId="561" priority="567" operator="equal">
      <formula>"X"</formula>
    </cfRule>
  </conditionalFormatting>
  <conditionalFormatting sqref="V39">
    <cfRule type="cellIs" dxfId="560" priority="566" operator="equal">
      <formula>"X"</formula>
    </cfRule>
  </conditionalFormatting>
  <conditionalFormatting sqref="G45">
    <cfRule type="cellIs" dxfId="559" priority="565" operator="equal">
      <formula>"X"</formula>
    </cfRule>
  </conditionalFormatting>
  <conditionalFormatting sqref="M45">
    <cfRule type="cellIs" dxfId="558" priority="564" operator="equal">
      <formula>"X"</formula>
    </cfRule>
  </conditionalFormatting>
  <conditionalFormatting sqref="S45">
    <cfRule type="cellIs" dxfId="557" priority="563" operator="equal">
      <formula>"X"</formula>
    </cfRule>
  </conditionalFormatting>
  <conditionalFormatting sqref="G46">
    <cfRule type="cellIs" dxfId="556" priority="561" operator="equal">
      <formula>"X"</formula>
    </cfRule>
  </conditionalFormatting>
  <conditionalFormatting sqref="M46">
    <cfRule type="cellIs" dxfId="555" priority="560" operator="equal">
      <formula>"X"</formula>
    </cfRule>
  </conditionalFormatting>
  <conditionalFormatting sqref="S46">
    <cfRule type="cellIs" dxfId="554" priority="559" operator="equal">
      <formula>"X"</formula>
    </cfRule>
  </conditionalFormatting>
  <conditionalFormatting sqref="V46">
    <cfRule type="cellIs" dxfId="553" priority="558" operator="equal">
      <formula>"X"</formula>
    </cfRule>
  </conditionalFormatting>
  <conditionalFormatting sqref="G47">
    <cfRule type="cellIs" dxfId="552" priority="557" operator="equal">
      <formula>"X"</formula>
    </cfRule>
  </conditionalFormatting>
  <conditionalFormatting sqref="M47">
    <cfRule type="cellIs" dxfId="551" priority="556" operator="equal">
      <formula>"X"</formula>
    </cfRule>
  </conditionalFormatting>
  <conditionalFormatting sqref="S47">
    <cfRule type="cellIs" dxfId="550" priority="555" operator="equal">
      <formula>"X"</formula>
    </cfRule>
  </conditionalFormatting>
  <conditionalFormatting sqref="V47">
    <cfRule type="cellIs" dxfId="549" priority="554" operator="equal">
      <formula>"X"</formula>
    </cfRule>
  </conditionalFormatting>
  <conditionalFormatting sqref="G48">
    <cfRule type="cellIs" dxfId="548" priority="553" operator="equal">
      <formula>"X"</formula>
    </cfRule>
  </conditionalFormatting>
  <conditionalFormatting sqref="M48">
    <cfRule type="cellIs" dxfId="547" priority="552" operator="equal">
      <formula>"X"</formula>
    </cfRule>
  </conditionalFormatting>
  <conditionalFormatting sqref="S48">
    <cfRule type="cellIs" dxfId="546" priority="551" operator="equal">
      <formula>"X"</formula>
    </cfRule>
  </conditionalFormatting>
  <conditionalFormatting sqref="V48">
    <cfRule type="cellIs" dxfId="545" priority="550" operator="equal">
      <formula>"X"</formula>
    </cfRule>
  </conditionalFormatting>
  <conditionalFormatting sqref="G49">
    <cfRule type="cellIs" dxfId="544" priority="549" operator="equal">
      <formula>"X"</formula>
    </cfRule>
  </conditionalFormatting>
  <conditionalFormatting sqref="M49">
    <cfRule type="cellIs" dxfId="543" priority="548" operator="equal">
      <formula>"X"</formula>
    </cfRule>
  </conditionalFormatting>
  <conditionalFormatting sqref="S49">
    <cfRule type="cellIs" dxfId="542" priority="547" operator="equal">
      <formula>"X"</formula>
    </cfRule>
  </conditionalFormatting>
  <conditionalFormatting sqref="V49">
    <cfRule type="cellIs" dxfId="541" priority="546" operator="equal">
      <formula>"X"</formula>
    </cfRule>
  </conditionalFormatting>
  <conditionalFormatting sqref="M50">
    <cfRule type="cellIs" dxfId="540" priority="545" operator="equal">
      <formula>"X"</formula>
    </cfRule>
  </conditionalFormatting>
  <conditionalFormatting sqref="S50">
    <cfRule type="cellIs" dxfId="539" priority="544" operator="equal">
      <formula>"X"</formula>
    </cfRule>
  </conditionalFormatting>
  <conditionalFormatting sqref="V50">
    <cfRule type="cellIs" dxfId="538" priority="543" operator="equal">
      <formula>"X"</formula>
    </cfRule>
  </conditionalFormatting>
  <conditionalFormatting sqref="M53">
    <cfRule type="cellIs" dxfId="537" priority="541" operator="equal">
      <formula>"X"</formula>
    </cfRule>
  </conditionalFormatting>
  <conditionalFormatting sqref="S53">
    <cfRule type="cellIs" dxfId="536" priority="540" operator="equal">
      <formula>"X"</formula>
    </cfRule>
  </conditionalFormatting>
  <conditionalFormatting sqref="V53">
    <cfRule type="cellIs" dxfId="535" priority="539" operator="equal">
      <formula>"X"</formula>
    </cfRule>
  </conditionalFormatting>
  <conditionalFormatting sqref="V56">
    <cfRule type="cellIs" dxfId="534" priority="535" operator="equal">
      <formula>"X"</formula>
    </cfRule>
  </conditionalFormatting>
  <conditionalFormatting sqref="G57">
    <cfRule type="cellIs" dxfId="533" priority="534" operator="equal">
      <formula>"X"</formula>
    </cfRule>
  </conditionalFormatting>
  <conditionalFormatting sqref="M57">
    <cfRule type="cellIs" dxfId="532" priority="533" operator="equal">
      <formula>"X"</formula>
    </cfRule>
  </conditionalFormatting>
  <conditionalFormatting sqref="S57">
    <cfRule type="cellIs" dxfId="531" priority="532" operator="equal">
      <formula>"X"</formula>
    </cfRule>
  </conditionalFormatting>
  <conditionalFormatting sqref="V57">
    <cfRule type="cellIs" dxfId="530" priority="531" operator="equal">
      <formula>"X"</formula>
    </cfRule>
  </conditionalFormatting>
  <conditionalFormatting sqref="F81:F84">
    <cfRule type="containsText" dxfId="529" priority="530" stopIfTrue="1" operator="containsText" text="X">
      <formula>NOT(ISERROR(SEARCH("X",F81)))</formula>
    </cfRule>
  </conditionalFormatting>
  <conditionalFormatting sqref="F85:F87">
    <cfRule type="containsText" dxfId="528" priority="529" stopIfTrue="1" operator="containsText" text="X">
      <formula>NOT(ISERROR(SEARCH("X",F85)))</formula>
    </cfRule>
  </conditionalFormatting>
  <conditionalFormatting sqref="F88">
    <cfRule type="containsText" dxfId="527" priority="528" stopIfTrue="1" operator="containsText" text="X">
      <formula>NOT(ISERROR(SEARCH("X",F88)))</formula>
    </cfRule>
  </conditionalFormatting>
  <conditionalFormatting sqref="G63">
    <cfRule type="cellIs" dxfId="526" priority="527" operator="equal">
      <formula>"X"</formula>
    </cfRule>
  </conditionalFormatting>
  <conditionalFormatting sqref="M63">
    <cfRule type="cellIs" dxfId="525" priority="526" operator="equal">
      <formula>"X"</formula>
    </cfRule>
  </conditionalFormatting>
  <conditionalFormatting sqref="S63">
    <cfRule type="cellIs" dxfId="524" priority="525" operator="equal">
      <formula>"X"</formula>
    </cfRule>
  </conditionalFormatting>
  <conditionalFormatting sqref="V63">
    <cfRule type="cellIs" dxfId="523" priority="524" operator="equal">
      <formula>"X"</formula>
    </cfRule>
  </conditionalFormatting>
  <conditionalFormatting sqref="G64">
    <cfRule type="cellIs" dxfId="522" priority="523" operator="equal">
      <formula>"X"</formula>
    </cfRule>
  </conditionalFormatting>
  <conditionalFormatting sqref="M64">
    <cfRule type="cellIs" dxfId="521" priority="522" operator="equal">
      <formula>"X"</formula>
    </cfRule>
  </conditionalFormatting>
  <conditionalFormatting sqref="S64">
    <cfRule type="cellIs" dxfId="520" priority="521" operator="equal">
      <formula>"X"</formula>
    </cfRule>
  </conditionalFormatting>
  <conditionalFormatting sqref="V64">
    <cfRule type="cellIs" dxfId="519" priority="520" operator="equal">
      <formula>"X"</formula>
    </cfRule>
  </conditionalFormatting>
  <conditionalFormatting sqref="G65">
    <cfRule type="cellIs" dxfId="518" priority="519" operator="equal">
      <formula>"X"</formula>
    </cfRule>
  </conditionalFormatting>
  <conditionalFormatting sqref="M65">
    <cfRule type="cellIs" dxfId="517" priority="518" operator="equal">
      <formula>"X"</formula>
    </cfRule>
  </conditionalFormatting>
  <conditionalFormatting sqref="S65">
    <cfRule type="cellIs" dxfId="516" priority="517" operator="equal">
      <formula>"X"</formula>
    </cfRule>
  </conditionalFormatting>
  <conditionalFormatting sqref="V65">
    <cfRule type="cellIs" dxfId="515" priority="516" operator="equal">
      <formula>"X"</formula>
    </cfRule>
  </conditionalFormatting>
  <conditionalFormatting sqref="G66">
    <cfRule type="cellIs" dxfId="514" priority="515" operator="equal">
      <formula>"X"</formula>
    </cfRule>
  </conditionalFormatting>
  <conditionalFormatting sqref="M66">
    <cfRule type="cellIs" dxfId="513" priority="514" operator="equal">
      <formula>"X"</formula>
    </cfRule>
  </conditionalFormatting>
  <conditionalFormatting sqref="S66">
    <cfRule type="cellIs" dxfId="512" priority="513" operator="equal">
      <formula>"X"</formula>
    </cfRule>
  </conditionalFormatting>
  <conditionalFormatting sqref="V66">
    <cfRule type="cellIs" dxfId="511" priority="512" operator="equal">
      <formula>"X"</formula>
    </cfRule>
  </conditionalFormatting>
  <conditionalFormatting sqref="G67">
    <cfRule type="cellIs" dxfId="510" priority="511" operator="equal">
      <formula>"X"</formula>
    </cfRule>
  </conditionalFormatting>
  <conditionalFormatting sqref="M67">
    <cfRule type="cellIs" dxfId="509" priority="510" operator="equal">
      <formula>"X"</formula>
    </cfRule>
  </conditionalFormatting>
  <conditionalFormatting sqref="S67">
    <cfRule type="cellIs" dxfId="508" priority="509" operator="equal">
      <formula>"X"</formula>
    </cfRule>
  </conditionalFormatting>
  <conditionalFormatting sqref="V67">
    <cfRule type="cellIs" dxfId="507" priority="508" operator="equal">
      <formula>"X"</formula>
    </cfRule>
  </conditionalFormatting>
  <conditionalFormatting sqref="G69">
    <cfRule type="cellIs" dxfId="506" priority="507" operator="equal">
      <formula>"X"</formula>
    </cfRule>
  </conditionalFormatting>
  <conditionalFormatting sqref="M69">
    <cfRule type="cellIs" dxfId="505" priority="506" operator="equal">
      <formula>"X"</formula>
    </cfRule>
  </conditionalFormatting>
  <conditionalFormatting sqref="S69">
    <cfRule type="cellIs" dxfId="504" priority="505" operator="equal">
      <formula>"X"</formula>
    </cfRule>
  </conditionalFormatting>
  <conditionalFormatting sqref="V69">
    <cfRule type="cellIs" dxfId="503" priority="504" operator="equal">
      <formula>"X"</formula>
    </cfRule>
  </conditionalFormatting>
  <conditionalFormatting sqref="G70">
    <cfRule type="cellIs" dxfId="502" priority="503" operator="equal">
      <formula>"X"</formula>
    </cfRule>
  </conditionalFormatting>
  <conditionalFormatting sqref="M70">
    <cfRule type="cellIs" dxfId="501" priority="502" operator="equal">
      <formula>"X"</formula>
    </cfRule>
  </conditionalFormatting>
  <conditionalFormatting sqref="S70">
    <cfRule type="cellIs" dxfId="500" priority="501" operator="equal">
      <formula>"X"</formula>
    </cfRule>
  </conditionalFormatting>
  <conditionalFormatting sqref="V70">
    <cfRule type="cellIs" dxfId="499" priority="500" operator="equal">
      <formula>"X"</formula>
    </cfRule>
  </conditionalFormatting>
  <conditionalFormatting sqref="G68">
    <cfRule type="cellIs" dxfId="498" priority="499" operator="equal">
      <formula>"X"</formula>
    </cfRule>
  </conditionalFormatting>
  <conditionalFormatting sqref="M68">
    <cfRule type="cellIs" dxfId="497" priority="498" operator="equal">
      <formula>"X"</formula>
    </cfRule>
  </conditionalFormatting>
  <conditionalFormatting sqref="S68">
    <cfRule type="cellIs" dxfId="496" priority="497" operator="equal">
      <formula>"X"</formula>
    </cfRule>
  </conditionalFormatting>
  <conditionalFormatting sqref="V68">
    <cfRule type="cellIs" dxfId="495" priority="496" operator="equal">
      <formula>"X"</formula>
    </cfRule>
  </conditionalFormatting>
  <conditionalFormatting sqref="G71">
    <cfRule type="cellIs" dxfId="494" priority="495" operator="equal">
      <formula>"X"</formula>
    </cfRule>
  </conditionalFormatting>
  <conditionalFormatting sqref="M71">
    <cfRule type="cellIs" dxfId="493" priority="494" operator="equal">
      <formula>"X"</formula>
    </cfRule>
  </conditionalFormatting>
  <conditionalFormatting sqref="S71">
    <cfRule type="cellIs" dxfId="492" priority="493" operator="equal">
      <formula>"X"</formula>
    </cfRule>
  </conditionalFormatting>
  <conditionalFormatting sqref="V71">
    <cfRule type="cellIs" dxfId="491" priority="492" operator="equal">
      <formula>"X"</formula>
    </cfRule>
  </conditionalFormatting>
  <conditionalFormatting sqref="G72">
    <cfRule type="cellIs" dxfId="490" priority="491" operator="equal">
      <formula>"X"</formula>
    </cfRule>
  </conditionalFormatting>
  <conditionalFormatting sqref="M72">
    <cfRule type="cellIs" dxfId="489" priority="490" operator="equal">
      <formula>"X"</formula>
    </cfRule>
  </conditionalFormatting>
  <conditionalFormatting sqref="S72">
    <cfRule type="cellIs" dxfId="488" priority="489" operator="equal">
      <formula>"X"</formula>
    </cfRule>
  </conditionalFormatting>
  <conditionalFormatting sqref="V72">
    <cfRule type="cellIs" dxfId="487" priority="488" operator="equal">
      <formula>"X"</formula>
    </cfRule>
  </conditionalFormatting>
  <conditionalFormatting sqref="G73">
    <cfRule type="cellIs" dxfId="486" priority="487" operator="equal">
      <formula>"X"</formula>
    </cfRule>
  </conditionalFormatting>
  <conditionalFormatting sqref="M73">
    <cfRule type="cellIs" dxfId="485" priority="486" operator="equal">
      <formula>"X"</formula>
    </cfRule>
  </conditionalFormatting>
  <conditionalFormatting sqref="S73">
    <cfRule type="cellIs" dxfId="484" priority="485" operator="equal">
      <formula>"X"</formula>
    </cfRule>
  </conditionalFormatting>
  <conditionalFormatting sqref="V73">
    <cfRule type="cellIs" dxfId="483" priority="484" operator="equal">
      <formula>"X"</formula>
    </cfRule>
  </conditionalFormatting>
  <conditionalFormatting sqref="G74">
    <cfRule type="cellIs" dxfId="482" priority="483" operator="equal">
      <formula>"X"</formula>
    </cfRule>
  </conditionalFormatting>
  <conditionalFormatting sqref="M74">
    <cfRule type="cellIs" dxfId="481" priority="482" operator="equal">
      <formula>"X"</formula>
    </cfRule>
  </conditionalFormatting>
  <conditionalFormatting sqref="S74">
    <cfRule type="cellIs" dxfId="480" priority="481" operator="equal">
      <formula>"X"</formula>
    </cfRule>
  </conditionalFormatting>
  <conditionalFormatting sqref="V74">
    <cfRule type="cellIs" dxfId="479" priority="480" operator="equal">
      <formula>"X"</formula>
    </cfRule>
  </conditionalFormatting>
  <conditionalFormatting sqref="M75">
    <cfRule type="cellIs" dxfId="478" priority="479" operator="equal">
      <formula>"X"</formula>
    </cfRule>
  </conditionalFormatting>
  <conditionalFormatting sqref="S75">
    <cfRule type="cellIs" dxfId="477" priority="478" operator="equal">
      <formula>"X"</formula>
    </cfRule>
  </conditionalFormatting>
  <conditionalFormatting sqref="V75">
    <cfRule type="cellIs" dxfId="476" priority="477" operator="equal">
      <formula>"X"</formula>
    </cfRule>
  </conditionalFormatting>
  <conditionalFormatting sqref="G75">
    <cfRule type="cellIs" dxfId="475" priority="476" operator="equal">
      <formula>"X"</formula>
    </cfRule>
  </conditionalFormatting>
  <conditionalFormatting sqref="M81">
    <cfRule type="cellIs" dxfId="474" priority="475" operator="equal">
      <formula>"X"</formula>
    </cfRule>
  </conditionalFormatting>
  <conditionalFormatting sqref="M82">
    <cfRule type="cellIs" dxfId="473" priority="474" operator="equal">
      <formula>"X"</formula>
    </cfRule>
  </conditionalFormatting>
  <conditionalFormatting sqref="M83">
    <cfRule type="cellIs" dxfId="472" priority="473" operator="equal">
      <formula>"X"</formula>
    </cfRule>
  </conditionalFormatting>
  <conditionalFormatting sqref="G84">
    <cfRule type="cellIs" dxfId="471" priority="472" operator="equal">
      <formula>"X"</formula>
    </cfRule>
  </conditionalFormatting>
  <conditionalFormatting sqref="M84">
    <cfRule type="cellIs" dxfId="470" priority="471" operator="equal">
      <formula>"X"</formula>
    </cfRule>
  </conditionalFormatting>
  <conditionalFormatting sqref="S84">
    <cfRule type="cellIs" dxfId="469" priority="470" operator="equal">
      <formula>"X"</formula>
    </cfRule>
  </conditionalFormatting>
  <conditionalFormatting sqref="V84">
    <cfRule type="cellIs" dxfId="468" priority="469" operator="equal">
      <formula>"X"</formula>
    </cfRule>
  </conditionalFormatting>
  <conditionalFormatting sqref="G86">
    <cfRule type="cellIs" dxfId="467" priority="468" operator="equal">
      <formula>"X"</formula>
    </cfRule>
  </conditionalFormatting>
  <conditionalFormatting sqref="M86">
    <cfRule type="cellIs" dxfId="466" priority="467" operator="equal">
      <formula>"X"</formula>
    </cfRule>
  </conditionalFormatting>
  <conditionalFormatting sqref="S86">
    <cfRule type="cellIs" dxfId="465" priority="466" operator="equal">
      <formula>"X"</formula>
    </cfRule>
  </conditionalFormatting>
  <conditionalFormatting sqref="V86">
    <cfRule type="cellIs" dxfId="464" priority="465" operator="equal">
      <formula>"X"</formula>
    </cfRule>
  </conditionalFormatting>
  <conditionalFormatting sqref="G90">
    <cfRule type="cellIs" dxfId="463" priority="464" operator="equal">
      <formula>"X"</formula>
    </cfRule>
  </conditionalFormatting>
  <conditionalFormatting sqref="M90">
    <cfRule type="cellIs" dxfId="462" priority="463" operator="equal">
      <formula>"X"</formula>
    </cfRule>
  </conditionalFormatting>
  <conditionalFormatting sqref="S90">
    <cfRule type="cellIs" dxfId="461" priority="462" operator="equal">
      <formula>"X"</formula>
    </cfRule>
  </conditionalFormatting>
  <conditionalFormatting sqref="V90">
    <cfRule type="cellIs" dxfId="460" priority="461" operator="equal">
      <formula>"X"</formula>
    </cfRule>
  </conditionalFormatting>
  <conditionalFormatting sqref="G97">
    <cfRule type="cellIs" dxfId="459" priority="460" operator="equal">
      <formula>"X"</formula>
    </cfRule>
  </conditionalFormatting>
  <conditionalFormatting sqref="M97">
    <cfRule type="cellIs" dxfId="458" priority="459" operator="equal">
      <formula>"X"</formula>
    </cfRule>
  </conditionalFormatting>
  <conditionalFormatting sqref="S97">
    <cfRule type="cellIs" dxfId="457" priority="458" operator="equal">
      <formula>"X"</formula>
    </cfRule>
  </conditionalFormatting>
  <conditionalFormatting sqref="V97">
    <cfRule type="cellIs" dxfId="456" priority="457" operator="equal">
      <formula>"X"</formula>
    </cfRule>
  </conditionalFormatting>
  <conditionalFormatting sqref="G98">
    <cfRule type="cellIs" dxfId="455" priority="456" operator="equal">
      <formula>"X"</formula>
    </cfRule>
  </conditionalFormatting>
  <conditionalFormatting sqref="M98">
    <cfRule type="cellIs" dxfId="454" priority="455" operator="equal">
      <formula>"X"</formula>
    </cfRule>
  </conditionalFormatting>
  <conditionalFormatting sqref="S98">
    <cfRule type="cellIs" dxfId="453" priority="454" operator="equal">
      <formula>"X"</formula>
    </cfRule>
  </conditionalFormatting>
  <conditionalFormatting sqref="V98">
    <cfRule type="cellIs" dxfId="452" priority="453" operator="equal">
      <formula>"X"</formula>
    </cfRule>
  </conditionalFormatting>
  <conditionalFormatting sqref="G85">
    <cfRule type="cellIs" dxfId="451" priority="452" operator="equal">
      <formula>"X"</formula>
    </cfRule>
  </conditionalFormatting>
  <conditionalFormatting sqref="M85">
    <cfRule type="cellIs" dxfId="450" priority="451" operator="equal">
      <formula>"X"</formula>
    </cfRule>
  </conditionalFormatting>
  <conditionalFormatting sqref="S85">
    <cfRule type="cellIs" dxfId="449" priority="450" operator="equal">
      <formula>"X"</formula>
    </cfRule>
  </conditionalFormatting>
  <conditionalFormatting sqref="V85">
    <cfRule type="cellIs" dxfId="448" priority="449" operator="equal">
      <formula>"X"</formula>
    </cfRule>
  </conditionalFormatting>
  <conditionalFormatting sqref="G87">
    <cfRule type="cellIs" dxfId="447" priority="448" operator="equal">
      <formula>"X"</formula>
    </cfRule>
  </conditionalFormatting>
  <conditionalFormatting sqref="M87">
    <cfRule type="cellIs" dxfId="446" priority="447" operator="equal">
      <formula>"X"</formula>
    </cfRule>
  </conditionalFormatting>
  <conditionalFormatting sqref="S87">
    <cfRule type="cellIs" dxfId="445" priority="446" operator="equal">
      <formula>"X"</formula>
    </cfRule>
  </conditionalFormatting>
  <conditionalFormatting sqref="V87">
    <cfRule type="cellIs" dxfId="444" priority="445" operator="equal">
      <formula>"X"</formula>
    </cfRule>
  </conditionalFormatting>
  <conditionalFormatting sqref="G88">
    <cfRule type="cellIs" dxfId="443" priority="444" operator="equal">
      <formula>"X"</formula>
    </cfRule>
  </conditionalFormatting>
  <conditionalFormatting sqref="M88">
    <cfRule type="cellIs" dxfId="442" priority="443" operator="equal">
      <formula>"X"</formula>
    </cfRule>
  </conditionalFormatting>
  <conditionalFormatting sqref="S88">
    <cfRule type="cellIs" dxfId="441" priority="442" operator="equal">
      <formula>"X"</formula>
    </cfRule>
  </conditionalFormatting>
  <conditionalFormatting sqref="V88">
    <cfRule type="cellIs" dxfId="440" priority="441" operator="equal">
      <formula>"X"</formula>
    </cfRule>
  </conditionalFormatting>
  <conditionalFormatting sqref="G89">
    <cfRule type="cellIs" dxfId="439" priority="440" operator="equal">
      <formula>"X"</formula>
    </cfRule>
  </conditionalFormatting>
  <conditionalFormatting sqref="M89">
    <cfRule type="cellIs" dxfId="438" priority="439" operator="equal">
      <formula>"X"</formula>
    </cfRule>
  </conditionalFormatting>
  <conditionalFormatting sqref="S89">
    <cfRule type="cellIs" dxfId="437" priority="438" operator="equal">
      <formula>"X"</formula>
    </cfRule>
  </conditionalFormatting>
  <conditionalFormatting sqref="V89">
    <cfRule type="cellIs" dxfId="436" priority="437" operator="equal">
      <formula>"X"</formula>
    </cfRule>
  </conditionalFormatting>
  <conditionalFormatting sqref="G104">
    <cfRule type="cellIs" dxfId="435" priority="436" operator="equal">
      <formula>"X"</formula>
    </cfRule>
  </conditionalFormatting>
  <conditionalFormatting sqref="M104">
    <cfRule type="cellIs" dxfId="434" priority="435" operator="equal">
      <formula>"X"</formula>
    </cfRule>
  </conditionalFormatting>
  <conditionalFormatting sqref="S104">
    <cfRule type="cellIs" dxfId="433" priority="434" operator="equal">
      <formula>"X"</formula>
    </cfRule>
  </conditionalFormatting>
  <conditionalFormatting sqref="V104">
    <cfRule type="cellIs" dxfId="432" priority="433" operator="equal">
      <formula>"X"</formula>
    </cfRule>
  </conditionalFormatting>
  <conditionalFormatting sqref="G105">
    <cfRule type="cellIs" dxfId="431" priority="432" operator="equal">
      <formula>"X"</formula>
    </cfRule>
  </conditionalFormatting>
  <conditionalFormatting sqref="M105">
    <cfRule type="cellIs" dxfId="430" priority="431" operator="equal">
      <formula>"X"</formula>
    </cfRule>
  </conditionalFormatting>
  <conditionalFormatting sqref="S105">
    <cfRule type="cellIs" dxfId="429" priority="430" operator="equal">
      <formula>"X"</formula>
    </cfRule>
  </conditionalFormatting>
  <conditionalFormatting sqref="V105">
    <cfRule type="cellIs" dxfId="428" priority="429" operator="equal">
      <formula>"X"</formula>
    </cfRule>
  </conditionalFormatting>
  <conditionalFormatting sqref="G114">
    <cfRule type="cellIs" dxfId="427" priority="396" operator="equal">
      <formula>"X"</formula>
    </cfRule>
  </conditionalFormatting>
  <conditionalFormatting sqref="M114">
    <cfRule type="cellIs" dxfId="426" priority="395" operator="equal">
      <formula>"X"</formula>
    </cfRule>
  </conditionalFormatting>
  <conditionalFormatting sqref="S114">
    <cfRule type="cellIs" dxfId="425" priority="394" operator="equal">
      <formula>"X"</formula>
    </cfRule>
  </conditionalFormatting>
  <conditionalFormatting sqref="V114">
    <cfRule type="cellIs" dxfId="424" priority="393" operator="equal">
      <formula>"X"</formula>
    </cfRule>
  </conditionalFormatting>
  <conditionalFormatting sqref="G106">
    <cfRule type="cellIs" dxfId="423" priority="428" operator="equal">
      <formula>"X"</formula>
    </cfRule>
  </conditionalFormatting>
  <conditionalFormatting sqref="M106">
    <cfRule type="cellIs" dxfId="422" priority="427" operator="equal">
      <formula>"X"</formula>
    </cfRule>
  </conditionalFormatting>
  <conditionalFormatting sqref="S106">
    <cfRule type="cellIs" dxfId="421" priority="426" operator="equal">
      <formula>"X"</formula>
    </cfRule>
  </conditionalFormatting>
  <conditionalFormatting sqref="V106">
    <cfRule type="cellIs" dxfId="420" priority="425" operator="equal">
      <formula>"X"</formula>
    </cfRule>
  </conditionalFormatting>
  <conditionalFormatting sqref="G107">
    <cfRule type="cellIs" dxfId="419" priority="424" operator="equal">
      <formula>"X"</formula>
    </cfRule>
  </conditionalFormatting>
  <conditionalFormatting sqref="M107">
    <cfRule type="cellIs" dxfId="418" priority="423" operator="equal">
      <formula>"X"</formula>
    </cfRule>
  </conditionalFormatting>
  <conditionalFormatting sqref="S107">
    <cfRule type="cellIs" dxfId="417" priority="422" operator="equal">
      <formula>"X"</formula>
    </cfRule>
  </conditionalFormatting>
  <conditionalFormatting sqref="V107">
    <cfRule type="cellIs" dxfId="416" priority="421" operator="equal">
      <formula>"X"</formula>
    </cfRule>
  </conditionalFormatting>
  <conditionalFormatting sqref="G108">
    <cfRule type="cellIs" dxfId="415" priority="420" operator="equal">
      <formula>"X"</formula>
    </cfRule>
  </conditionalFormatting>
  <conditionalFormatting sqref="M108">
    <cfRule type="cellIs" dxfId="414" priority="419" operator="equal">
      <formula>"X"</formula>
    </cfRule>
  </conditionalFormatting>
  <conditionalFormatting sqref="S108">
    <cfRule type="cellIs" dxfId="413" priority="418" operator="equal">
      <formula>"X"</formula>
    </cfRule>
  </conditionalFormatting>
  <conditionalFormatting sqref="V108">
    <cfRule type="cellIs" dxfId="412" priority="417" operator="equal">
      <formula>"X"</formula>
    </cfRule>
  </conditionalFormatting>
  <conditionalFormatting sqref="G109">
    <cfRule type="cellIs" dxfId="411" priority="416" operator="equal">
      <formula>"X"</formula>
    </cfRule>
  </conditionalFormatting>
  <conditionalFormatting sqref="M109">
    <cfRule type="cellIs" dxfId="410" priority="415" operator="equal">
      <formula>"X"</formula>
    </cfRule>
  </conditionalFormatting>
  <conditionalFormatting sqref="S109">
    <cfRule type="cellIs" dxfId="409" priority="414" operator="equal">
      <formula>"X"</formula>
    </cfRule>
  </conditionalFormatting>
  <conditionalFormatting sqref="V109">
    <cfRule type="cellIs" dxfId="408" priority="413" operator="equal">
      <formula>"X"</formula>
    </cfRule>
  </conditionalFormatting>
  <conditionalFormatting sqref="G110">
    <cfRule type="cellIs" dxfId="407" priority="412" operator="equal">
      <formula>"X"</formula>
    </cfRule>
  </conditionalFormatting>
  <conditionalFormatting sqref="M110">
    <cfRule type="cellIs" dxfId="406" priority="411" operator="equal">
      <formula>"X"</formula>
    </cfRule>
  </conditionalFormatting>
  <conditionalFormatting sqref="S110">
    <cfRule type="cellIs" dxfId="405" priority="410" operator="equal">
      <formula>"X"</formula>
    </cfRule>
  </conditionalFormatting>
  <conditionalFormatting sqref="V110">
    <cfRule type="cellIs" dxfId="404" priority="409" operator="equal">
      <formula>"X"</formula>
    </cfRule>
  </conditionalFormatting>
  <conditionalFormatting sqref="G111">
    <cfRule type="cellIs" dxfId="403" priority="408" operator="equal">
      <formula>"X"</formula>
    </cfRule>
  </conditionalFormatting>
  <conditionalFormatting sqref="M111">
    <cfRule type="cellIs" dxfId="402" priority="407" operator="equal">
      <formula>"X"</formula>
    </cfRule>
  </conditionalFormatting>
  <conditionalFormatting sqref="S111">
    <cfRule type="cellIs" dxfId="401" priority="406" operator="equal">
      <formula>"X"</formula>
    </cfRule>
  </conditionalFormatting>
  <conditionalFormatting sqref="V111">
    <cfRule type="cellIs" dxfId="400" priority="405" operator="equal">
      <formula>"X"</formula>
    </cfRule>
  </conditionalFormatting>
  <conditionalFormatting sqref="G112">
    <cfRule type="cellIs" dxfId="399" priority="404" operator="equal">
      <formula>"X"</formula>
    </cfRule>
  </conditionalFormatting>
  <conditionalFormatting sqref="M112">
    <cfRule type="cellIs" dxfId="398" priority="403" operator="equal">
      <formula>"X"</formula>
    </cfRule>
  </conditionalFormatting>
  <conditionalFormatting sqref="S112">
    <cfRule type="cellIs" dxfId="397" priority="402" operator="equal">
      <formula>"X"</formula>
    </cfRule>
  </conditionalFormatting>
  <conditionalFormatting sqref="V112">
    <cfRule type="cellIs" dxfId="396" priority="401" operator="equal">
      <formula>"X"</formula>
    </cfRule>
  </conditionalFormatting>
  <conditionalFormatting sqref="G113">
    <cfRule type="cellIs" dxfId="395" priority="400" operator="equal">
      <formula>"X"</formula>
    </cfRule>
  </conditionalFormatting>
  <conditionalFormatting sqref="M113">
    <cfRule type="cellIs" dxfId="394" priority="399" operator="equal">
      <formula>"X"</formula>
    </cfRule>
  </conditionalFormatting>
  <conditionalFormatting sqref="S113">
    <cfRule type="cellIs" dxfId="393" priority="398" operator="equal">
      <formula>"X"</formula>
    </cfRule>
  </conditionalFormatting>
  <conditionalFormatting sqref="V113">
    <cfRule type="cellIs" dxfId="392" priority="397" operator="equal">
      <formula>"X"</formula>
    </cfRule>
  </conditionalFormatting>
  <conditionalFormatting sqref="M133">
    <cfRule type="cellIs" dxfId="391" priority="357" operator="equal">
      <formula>"X"</formula>
    </cfRule>
  </conditionalFormatting>
  <conditionalFormatting sqref="V133">
    <cfRule type="cellIs" dxfId="390" priority="355" operator="equal">
      <formula>"X"</formula>
    </cfRule>
  </conditionalFormatting>
  <conditionalFormatting sqref="G132">
    <cfRule type="cellIs" dxfId="389" priority="363" operator="equal">
      <formula>"X"</formula>
    </cfRule>
  </conditionalFormatting>
  <conditionalFormatting sqref="S132">
    <cfRule type="cellIs" dxfId="388" priority="361" operator="equal">
      <formula>"X"</formula>
    </cfRule>
  </conditionalFormatting>
  <conditionalFormatting sqref="M132">
    <cfRule type="cellIs" dxfId="387" priority="362" operator="equal">
      <formula>"X"</formula>
    </cfRule>
  </conditionalFormatting>
  <conditionalFormatting sqref="V132">
    <cfRule type="cellIs" dxfId="386" priority="360" operator="equal">
      <formula>"X"</formula>
    </cfRule>
  </conditionalFormatting>
  <conditionalFormatting sqref="G131">
    <cfRule type="cellIs" dxfId="385" priority="368" operator="equal">
      <formula>"X"</formula>
    </cfRule>
  </conditionalFormatting>
  <conditionalFormatting sqref="M131">
    <cfRule type="cellIs" dxfId="384" priority="367" operator="equal">
      <formula>"X"</formula>
    </cfRule>
  </conditionalFormatting>
  <conditionalFormatting sqref="G120">
    <cfRule type="cellIs" dxfId="383" priority="392" operator="equal">
      <formula>"X"</formula>
    </cfRule>
  </conditionalFormatting>
  <conditionalFormatting sqref="M120">
    <cfRule type="cellIs" dxfId="382" priority="391" operator="equal">
      <formula>"X"</formula>
    </cfRule>
  </conditionalFormatting>
  <conditionalFormatting sqref="S120">
    <cfRule type="cellIs" dxfId="381" priority="390" operator="equal">
      <formula>"X"</formula>
    </cfRule>
  </conditionalFormatting>
  <conditionalFormatting sqref="V120">
    <cfRule type="cellIs" dxfId="380" priority="389" operator="equal">
      <formula>"X"</formula>
    </cfRule>
  </conditionalFormatting>
  <conditionalFormatting sqref="G121">
    <cfRule type="cellIs" dxfId="379" priority="388" operator="equal">
      <formula>"X"</formula>
    </cfRule>
  </conditionalFormatting>
  <conditionalFormatting sqref="M121">
    <cfRule type="cellIs" dxfId="378" priority="387" operator="equal">
      <formula>"X"</formula>
    </cfRule>
  </conditionalFormatting>
  <conditionalFormatting sqref="S121">
    <cfRule type="cellIs" dxfId="377" priority="386" operator="equal">
      <formula>"X"</formula>
    </cfRule>
  </conditionalFormatting>
  <conditionalFormatting sqref="V121">
    <cfRule type="cellIs" dxfId="376" priority="385" operator="equal">
      <formula>"X"</formula>
    </cfRule>
  </conditionalFormatting>
  <conditionalFormatting sqref="F122">
    <cfRule type="containsText" dxfId="375" priority="384" stopIfTrue="1" operator="containsText" text="X">
      <formula>NOT(ISERROR(SEARCH("X",F122)))</formula>
    </cfRule>
  </conditionalFormatting>
  <conditionalFormatting sqref="G122">
    <cfRule type="cellIs" dxfId="374" priority="383" operator="equal">
      <formula>"X"</formula>
    </cfRule>
  </conditionalFormatting>
  <conditionalFormatting sqref="M122">
    <cfRule type="cellIs" dxfId="373" priority="382" operator="equal">
      <formula>"X"</formula>
    </cfRule>
  </conditionalFormatting>
  <conditionalFormatting sqref="S122">
    <cfRule type="cellIs" dxfId="372" priority="381" operator="equal">
      <formula>"X"</formula>
    </cfRule>
  </conditionalFormatting>
  <conditionalFormatting sqref="V122">
    <cfRule type="cellIs" dxfId="371" priority="380" operator="equal">
      <formula>"X"</formula>
    </cfRule>
  </conditionalFormatting>
  <conditionalFormatting sqref="F123">
    <cfRule type="containsText" dxfId="370" priority="379" stopIfTrue="1" operator="containsText" text="X">
      <formula>NOT(ISERROR(SEARCH("X",F123)))</formula>
    </cfRule>
  </conditionalFormatting>
  <conditionalFormatting sqref="G123">
    <cfRule type="cellIs" dxfId="369" priority="378" operator="equal">
      <formula>"X"</formula>
    </cfRule>
  </conditionalFormatting>
  <conditionalFormatting sqref="M123">
    <cfRule type="cellIs" dxfId="368" priority="377" operator="equal">
      <formula>"X"</formula>
    </cfRule>
  </conditionalFormatting>
  <conditionalFormatting sqref="S123">
    <cfRule type="cellIs" dxfId="367" priority="376" operator="equal">
      <formula>"X"</formula>
    </cfRule>
  </conditionalFormatting>
  <conditionalFormatting sqref="V123">
    <cfRule type="cellIs" dxfId="366" priority="375" operator="equal">
      <formula>"X"</formula>
    </cfRule>
  </conditionalFormatting>
  <conditionalFormatting sqref="F124">
    <cfRule type="containsText" dxfId="365" priority="374" stopIfTrue="1" operator="containsText" text="X">
      <formula>NOT(ISERROR(SEARCH("X",F124)))</formula>
    </cfRule>
  </conditionalFormatting>
  <conditionalFormatting sqref="G124">
    <cfRule type="cellIs" dxfId="364" priority="373" operator="equal">
      <formula>"X"</formula>
    </cfRule>
  </conditionalFormatting>
  <conditionalFormatting sqref="M124">
    <cfRule type="cellIs" dxfId="363" priority="372" operator="equal">
      <formula>"X"</formula>
    </cfRule>
  </conditionalFormatting>
  <conditionalFormatting sqref="S124">
    <cfRule type="cellIs" dxfId="362" priority="371" operator="equal">
      <formula>"X"</formula>
    </cfRule>
  </conditionalFormatting>
  <conditionalFormatting sqref="V124">
    <cfRule type="cellIs" dxfId="361" priority="370" operator="equal">
      <formula>"X"</formula>
    </cfRule>
  </conditionalFormatting>
  <conditionalFormatting sqref="F131">
    <cfRule type="containsText" dxfId="360" priority="369" stopIfTrue="1" operator="containsText" text="X">
      <formula>NOT(ISERROR(SEARCH("X",F131)))</formula>
    </cfRule>
  </conditionalFormatting>
  <conditionalFormatting sqref="S131">
    <cfRule type="cellIs" dxfId="359" priority="366" operator="equal">
      <formula>"X"</formula>
    </cfRule>
  </conditionalFormatting>
  <conditionalFormatting sqref="V131">
    <cfRule type="cellIs" dxfId="358" priority="365" operator="equal">
      <formula>"X"</formula>
    </cfRule>
  </conditionalFormatting>
  <conditionalFormatting sqref="F132">
    <cfRule type="containsText" dxfId="357" priority="364" stopIfTrue="1" operator="containsText" text="X">
      <formula>NOT(ISERROR(SEARCH("X",F132)))</formula>
    </cfRule>
  </conditionalFormatting>
  <conditionalFormatting sqref="F133">
    <cfRule type="containsText" dxfId="356" priority="359" stopIfTrue="1" operator="containsText" text="X">
      <formula>NOT(ISERROR(SEARCH("X",F133)))</formula>
    </cfRule>
  </conditionalFormatting>
  <conditionalFormatting sqref="G133">
    <cfRule type="cellIs" dxfId="355" priority="358" operator="equal">
      <formula>"X"</formula>
    </cfRule>
  </conditionalFormatting>
  <conditionalFormatting sqref="S133">
    <cfRule type="cellIs" dxfId="354" priority="356" operator="equal">
      <formula>"X"</formula>
    </cfRule>
  </conditionalFormatting>
  <conditionalFormatting sqref="F134">
    <cfRule type="containsText" dxfId="353" priority="354" stopIfTrue="1" operator="containsText" text="X">
      <formula>NOT(ISERROR(SEARCH("X",F134)))</formula>
    </cfRule>
  </conditionalFormatting>
  <conditionalFormatting sqref="G134">
    <cfRule type="cellIs" dxfId="352" priority="353" operator="equal">
      <formula>"X"</formula>
    </cfRule>
  </conditionalFormatting>
  <conditionalFormatting sqref="M134">
    <cfRule type="cellIs" dxfId="351" priority="352" operator="equal">
      <formula>"X"</formula>
    </cfRule>
  </conditionalFormatting>
  <conditionalFormatting sqref="F136">
    <cfRule type="containsText" dxfId="350" priority="351" stopIfTrue="1" operator="containsText" text="X">
      <formula>NOT(ISERROR(SEARCH("X",F136)))</formula>
    </cfRule>
  </conditionalFormatting>
  <conditionalFormatting sqref="G136">
    <cfRule type="cellIs" dxfId="349" priority="350" operator="equal">
      <formula>"X"</formula>
    </cfRule>
  </conditionalFormatting>
  <conditionalFormatting sqref="M136">
    <cfRule type="cellIs" dxfId="348" priority="349" operator="equal">
      <formula>"X"</formula>
    </cfRule>
  </conditionalFormatting>
  <conditionalFormatting sqref="F138">
    <cfRule type="containsText" dxfId="347" priority="348" stopIfTrue="1" operator="containsText" text="X">
      <formula>NOT(ISERROR(SEARCH("X",F138)))</formula>
    </cfRule>
  </conditionalFormatting>
  <conditionalFormatting sqref="G138">
    <cfRule type="cellIs" dxfId="346" priority="347" operator="equal">
      <formula>"X"</formula>
    </cfRule>
  </conditionalFormatting>
  <conditionalFormatting sqref="M138">
    <cfRule type="cellIs" dxfId="345" priority="346" operator="equal">
      <formula>"X"</formula>
    </cfRule>
  </conditionalFormatting>
  <conditionalFormatting sqref="S138">
    <cfRule type="cellIs" dxfId="344" priority="345" operator="equal">
      <formula>"X"</formula>
    </cfRule>
  </conditionalFormatting>
  <conditionalFormatting sqref="V138">
    <cfRule type="cellIs" dxfId="343" priority="344" operator="equal">
      <formula>"X"</formula>
    </cfRule>
  </conditionalFormatting>
  <conditionalFormatting sqref="F139">
    <cfRule type="containsText" dxfId="342" priority="343" stopIfTrue="1" operator="containsText" text="X">
      <formula>NOT(ISERROR(SEARCH("X",F139)))</formula>
    </cfRule>
  </conditionalFormatting>
  <conditionalFormatting sqref="G139">
    <cfRule type="cellIs" dxfId="341" priority="342" operator="equal">
      <formula>"X"</formula>
    </cfRule>
  </conditionalFormatting>
  <conditionalFormatting sqref="M139">
    <cfRule type="cellIs" dxfId="340" priority="341" operator="equal">
      <formula>"X"</formula>
    </cfRule>
  </conditionalFormatting>
  <conditionalFormatting sqref="S139">
    <cfRule type="cellIs" dxfId="339" priority="340" operator="equal">
      <formula>"X"</formula>
    </cfRule>
  </conditionalFormatting>
  <conditionalFormatting sqref="V139">
    <cfRule type="cellIs" dxfId="338" priority="339" operator="equal">
      <formula>"X"</formula>
    </cfRule>
  </conditionalFormatting>
  <conditionalFormatting sqref="F140">
    <cfRule type="containsText" dxfId="337" priority="338" stopIfTrue="1" operator="containsText" text="X">
      <formula>NOT(ISERROR(SEARCH("X",F140)))</formula>
    </cfRule>
  </conditionalFormatting>
  <conditionalFormatting sqref="G140">
    <cfRule type="cellIs" dxfId="336" priority="337" operator="equal">
      <formula>"X"</formula>
    </cfRule>
  </conditionalFormatting>
  <conditionalFormatting sqref="M140">
    <cfRule type="cellIs" dxfId="335" priority="336" operator="equal">
      <formula>"X"</formula>
    </cfRule>
  </conditionalFormatting>
  <conditionalFormatting sqref="S140">
    <cfRule type="cellIs" dxfId="334" priority="335" operator="equal">
      <formula>"X"</formula>
    </cfRule>
  </conditionalFormatting>
  <conditionalFormatting sqref="V140">
    <cfRule type="cellIs" dxfId="333" priority="334" operator="equal">
      <formula>"X"</formula>
    </cfRule>
  </conditionalFormatting>
  <conditionalFormatting sqref="G146">
    <cfRule type="cellIs" dxfId="332" priority="333" operator="equal">
      <formula>"X"</formula>
    </cfRule>
  </conditionalFormatting>
  <conditionalFormatting sqref="M146">
    <cfRule type="cellIs" dxfId="331" priority="332" operator="equal">
      <formula>"X"</formula>
    </cfRule>
  </conditionalFormatting>
  <conditionalFormatting sqref="S146">
    <cfRule type="cellIs" dxfId="330" priority="331" operator="equal">
      <formula>"X"</formula>
    </cfRule>
  </conditionalFormatting>
  <conditionalFormatting sqref="V146">
    <cfRule type="cellIs" dxfId="329" priority="330" operator="equal">
      <formula>"X"</formula>
    </cfRule>
  </conditionalFormatting>
  <conditionalFormatting sqref="F147">
    <cfRule type="containsText" dxfId="328" priority="329" stopIfTrue="1" operator="containsText" text="X">
      <formula>NOT(ISERROR(SEARCH("X",F147)))</formula>
    </cfRule>
  </conditionalFormatting>
  <conditionalFormatting sqref="G147">
    <cfRule type="cellIs" dxfId="327" priority="328" operator="equal">
      <formula>"X"</formula>
    </cfRule>
  </conditionalFormatting>
  <conditionalFormatting sqref="M147">
    <cfRule type="cellIs" dxfId="326" priority="327" operator="equal">
      <formula>"X"</formula>
    </cfRule>
  </conditionalFormatting>
  <conditionalFormatting sqref="S147">
    <cfRule type="cellIs" dxfId="325" priority="326" operator="equal">
      <formula>"X"</formula>
    </cfRule>
  </conditionalFormatting>
  <conditionalFormatting sqref="V147">
    <cfRule type="cellIs" dxfId="324" priority="325" operator="equal">
      <formula>"X"</formula>
    </cfRule>
  </conditionalFormatting>
  <conditionalFormatting sqref="M148">
    <cfRule type="cellIs" dxfId="323" priority="324" operator="equal">
      <formula>"X"</formula>
    </cfRule>
  </conditionalFormatting>
  <conditionalFormatting sqref="S149">
    <cfRule type="cellIs" dxfId="322" priority="323" operator="equal">
      <formula>"X"</formula>
    </cfRule>
  </conditionalFormatting>
  <conditionalFormatting sqref="V149">
    <cfRule type="cellIs" dxfId="321" priority="322" operator="equal">
      <formula>"X"</formula>
    </cfRule>
  </conditionalFormatting>
  <conditionalFormatting sqref="G150">
    <cfRule type="cellIs" dxfId="320" priority="321" operator="equal">
      <formula>"X"</formula>
    </cfRule>
  </conditionalFormatting>
  <conditionalFormatting sqref="M150">
    <cfRule type="cellIs" dxfId="319" priority="320" operator="equal">
      <formula>"X"</formula>
    </cfRule>
  </conditionalFormatting>
  <conditionalFormatting sqref="S150">
    <cfRule type="cellIs" dxfId="318" priority="319" operator="equal">
      <formula>"X"</formula>
    </cfRule>
  </conditionalFormatting>
  <conditionalFormatting sqref="V150">
    <cfRule type="cellIs" dxfId="317" priority="318" operator="equal">
      <formula>"X"</formula>
    </cfRule>
  </conditionalFormatting>
  <conditionalFormatting sqref="G50">
    <cfRule type="cellIs" dxfId="316" priority="317" operator="equal">
      <formula>"X"</formula>
    </cfRule>
  </conditionalFormatting>
  <conditionalFormatting sqref="F94">
    <cfRule type="containsText" dxfId="315" priority="316" stopIfTrue="1" operator="containsText" text="X">
      <formula>NOT(ISERROR(SEARCH("X",F94)))</formula>
    </cfRule>
  </conditionalFormatting>
  <conditionalFormatting sqref="F91">
    <cfRule type="containsText" dxfId="314" priority="315" stopIfTrue="1" operator="containsText" text="X">
      <formula>NOT(ISERROR(SEARCH("X",F91)))</formula>
    </cfRule>
  </conditionalFormatting>
  <conditionalFormatting sqref="G94">
    <cfRule type="cellIs" dxfId="313" priority="311" operator="equal">
      <formula>"X"</formula>
    </cfRule>
  </conditionalFormatting>
  <conditionalFormatting sqref="M91">
    <cfRule type="cellIs" dxfId="312" priority="314" operator="equal">
      <formula>"X"</formula>
    </cfRule>
  </conditionalFormatting>
  <conditionalFormatting sqref="S91">
    <cfRule type="cellIs" dxfId="311" priority="313" operator="equal">
      <formula>"X"</formula>
    </cfRule>
  </conditionalFormatting>
  <conditionalFormatting sqref="V91">
    <cfRule type="cellIs" dxfId="310" priority="312" operator="equal">
      <formula>"X"</formula>
    </cfRule>
  </conditionalFormatting>
  <conditionalFormatting sqref="M94">
    <cfRule type="cellIs" dxfId="309" priority="310" operator="equal">
      <formula>"X"</formula>
    </cfRule>
  </conditionalFormatting>
  <conditionalFormatting sqref="S94">
    <cfRule type="cellIs" dxfId="308" priority="309" operator="equal">
      <formula>"X"</formula>
    </cfRule>
  </conditionalFormatting>
  <conditionalFormatting sqref="V94">
    <cfRule type="cellIs" dxfId="307" priority="308" operator="equal">
      <formula>"X"</formula>
    </cfRule>
  </conditionalFormatting>
  <conditionalFormatting sqref="G91">
    <cfRule type="cellIs" dxfId="306" priority="307" operator="equal">
      <formula>"X"</formula>
    </cfRule>
  </conditionalFormatting>
  <conditionalFormatting sqref="F125">
    <cfRule type="containsText" dxfId="305" priority="306" stopIfTrue="1" operator="containsText" text="X">
      <formula>NOT(ISERROR(SEARCH("X",F125)))</formula>
    </cfRule>
  </conditionalFormatting>
  <conditionalFormatting sqref="G125">
    <cfRule type="cellIs" dxfId="304" priority="305" operator="equal">
      <formula>"X"</formula>
    </cfRule>
  </conditionalFormatting>
  <conditionalFormatting sqref="M125">
    <cfRule type="cellIs" dxfId="303" priority="304" operator="equal">
      <formula>"X"</formula>
    </cfRule>
  </conditionalFormatting>
  <conditionalFormatting sqref="S125">
    <cfRule type="cellIs" dxfId="302" priority="303" operator="equal">
      <formula>"X"</formula>
    </cfRule>
  </conditionalFormatting>
  <conditionalFormatting sqref="V125">
    <cfRule type="cellIs" dxfId="301" priority="302" operator="equal">
      <formula>"X"</formula>
    </cfRule>
  </conditionalFormatting>
  <conditionalFormatting sqref="S134">
    <cfRule type="cellIs" dxfId="300" priority="301" operator="equal">
      <formula>"X"</formula>
    </cfRule>
  </conditionalFormatting>
  <conditionalFormatting sqref="S136">
    <cfRule type="cellIs" dxfId="299" priority="300" operator="equal">
      <formula>"X"</formula>
    </cfRule>
  </conditionalFormatting>
  <conditionalFormatting sqref="V134">
    <cfRule type="cellIs" dxfId="298" priority="299" operator="equal">
      <formula>"X"</formula>
    </cfRule>
  </conditionalFormatting>
  <conditionalFormatting sqref="V136">
    <cfRule type="cellIs" dxfId="297" priority="298" operator="equal">
      <formula>"X"</formula>
    </cfRule>
  </conditionalFormatting>
  <conditionalFormatting sqref="F11">
    <cfRule type="cellIs" dxfId="296" priority="297" operator="equal">
      <formula>"X"</formula>
    </cfRule>
  </conditionalFormatting>
  <conditionalFormatting sqref="F12">
    <cfRule type="cellIs" dxfId="295" priority="296" operator="equal">
      <formula>"x"</formula>
    </cfRule>
  </conditionalFormatting>
  <conditionalFormatting sqref="F13">
    <cfRule type="cellIs" dxfId="294" priority="295" operator="equal">
      <formula>"x"</formula>
    </cfRule>
  </conditionalFormatting>
  <conditionalFormatting sqref="F15:F17">
    <cfRule type="containsText" dxfId="293" priority="294" stopIfTrue="1" operator="containsText" text="X">
      <formula>NOT(ISERROR(SEARCH("X",F15)))</formula>
    </cfRule>
  </conditionalFormatting>
  <conditionalFormatting sqref="F148">
    <cfRule type="containsText" dxfId="292" priority="293" stopIfTrue="1" operator="containsText" text="X">
      <formula>NOT(ISERROR(SEARCH("X",F148)))</formula>
    </cfRule>
  </conditionalFormatting>
  <conditionalFormatting sqref="F149">
    <cfRule type="containsText" dxfId="291" priority="292" stopIfTrue="1" operator="containsText" text="X">
      <formula>NOT(ISERROR(SEARCH("X",F149)))</formula>
    </cfRule>
  </conditionalFormatting>
  <conditionalFormatting sqref="F150">
    <cfRule type="containsText" dxfId="290" priority="291" stopIfTrue="1" operator="containsText" text="X">
      <formula>NOT(ISERROR(SEARCH("X",F150)))</formula>
    </cfRule>
  </conditionalFormatting>
  <conditionalFormatting sqref="F156">
    <cfRule type="containsText" dxfId="289" priority="290" stopIfTrue="1" operator="containsText" text="X">
      <formula>NOT(ISERROR(SEARCH("X",F156)))</formula>
    </cfRule>
  </conditionalFormatting>
  <conditionalFormatting sqref="F157">
    <cfRule type="containsText" dxfId="288" priority="289" stopIfTrue="1" operator="containsText" text="X">
      <formula>NOT(ISERROR(SEARCH("X",F157)))</formula>
    </cfRule>
  </conditionalFormatting>
  <conditionalFormatting sqref="G7:I7 S7:X7 M7:O7">
    <cfRule type="cellIs" dxfId="287" priority="288" operator="equal">
      <formula>0</formula>
    </cfRule>
  </conditionalFormatting>
  <conditionalFormatting sqref="Y111">
    <cfRule type="cellIs" dxfId="286" priority="238" operator="equal">
      <formula>"X"</formula>
    </cfRule>
  </conditionalFormatting>
  <conditionalFormatting sqref="Y89">
    <cfRule type="cellIs" dxfId="285" priority="246" operator="equal">
      <formula>"X"</formula>
    </cfRule>
  </conditionalFormatting>
  <conditionalFormatting sqref="Y136">
    <cfRule type="cellIs" dxfId="284" priority="215" operator="equal">
      <formula>"X"</formula>
    </cfRule>
  </conditionalFormatting>
  <conditionalFormatting sqref="Y124">
    <cfRule type="cellIs" dxfId="283" priority="230" operator="equal">
      <formula>"X"</formula>
    </cfRule>
  </conditionalFormatting>
  <conditionalFormatting sqref="Y45">
    <cfRule type="cellIs" dxfId="282" priority="276" operator="equal">
      <formula>"X"</formula>
    </cfRule>
  </conditionalFormatting>
  <conditionalFormatting sqref="Y29">
    <cfRule type="cellIs" dxfId="281" priority="287" operator="equal">
      <formula>"X"</formula>
    </cfRule>
  </conditionalFormatting>
  <conditionalFormatting sqref="Y30">
    <cfRule type="cellIs" dxfId="280" priority="286" operator="equal">
      <formula>"X"</formula>
    </cfRule>
  </conditionalFormatting>
  <conditionalFormatting sqref="Y31">
    <cfRule type="cellIs" dxfId="279" priority="285" operator="equal">
      <formula>"X"</formula>
    </cfRule>
  </conditionalFormatting>
  <conditionalFormatting sqref="Y32">
    <cfRule type="cellIs" dxfId="278" priority="284" operator="equal">
      <formula>"X"</formula>
    </cfRule>
  </conditionalFormatting>
  <conditionalFormatting sqref="Y33">
    <cfRule type="cellIs" dxfId="277" priority="283" operator="equal">
      <formula>"X"</formula>
    </cfRule>
  </conditionalFormatting>
  <conditionalFormatting sqref="Y34">
    <cfRule type="cellIs" dxfId="276" priority="282" operator="equal">
      <formula>"X"</formula>
    </cfRule>
  </conditionalFormatting>
  <conditionalFormatting sqref="Y35">
    <cfRule type="cellIs" dxfId="275" priority="281" operator="equal">
      <formula>"X"</formula>
    </cfRule>
  </conditionalFormatting>
  <conditionalFormatting sqref="Y36">
    <cfRule type="cellIs" dxfId="274" priority="280" operator="equal">
      <formula>"X"</formula>
    </cfRule>
  </conditionalFormatting>
  <conditionalFormatting sqref="Y37">
    <cfRule type="cellIs" dxfId="273" priority="279" operator="equal">
      <formula>"X"</formula>
    </cfRule>
  </conditionalFormatting>
  <conditionalFormatting sqref="Y38">
    <cfRule type="cellIs" dxfId="272" priority="278" operator="equal">
      <formula>"X"</formula>
    </cfRule>
  </conditionalFormatting>
  <conditionalFormatting sqref="Y39">
    <cfRule type="cellIs" dxfId="271" priority="277" operator="equal">
      <formula>"X"</formula>
    </cfRule>
  </conditionalFormatting>
  <conditionalFormatting sqref="Y46">
    <cfRule type="cellIs" dxfId="270" priority="275" operator="equal">
      <formula>"X"</formula>
    </cfRule>
  </conditionalFormatting>
  <conditionalFormatting sqref="Y47">
    <cfRule type="cellIs" dxfId="269" priority="274" operator="equal">
      <formula>"X"</formula>
    </cfRule>
  </conditionalFormatting>
  <conditionalFormatting sqref="Y48">
    <cfRule type="cellIs" dxfId="268" priority="273" operator="equal">
      <formula>"X"</formula>
    </cfRule>
  </conditionalFormatting>
  <conditionalFormatting sqref="Y49">
    <cfRule type="cellIs" dxfId="267" priority="272" operator="equal">
      <formula>"X"</formula>
    </cfRule>
  </conditionalFormatting>
  <conditionalFormatting sqref="Y50">
    <cfRule type="cellIs" dxfId="266" priority="271" operator="equal">
      <formula>"X"</formula>
    </cfRule>
  </conditionalFormatting>
  <conditionalFormatting sqref="Y53">
    <cfRule type="cellIs" dxfId="265" priority="270" operator="equal">
      <formula>"X"</formula>
    </cfRule>
  </conditionalFormatting>
  <conditionalFormatting sqref="Y56">
    <cfRule type="cellIs" dxfId="264" priority="269" operator="equal">
      <formula>"X"</formula>
    </cfRule>
  </conditionalFormatting>
  <conditionalFormatting sqref="Y57">
    <cfRule type="cellIs" dxfId="263" priority="268" operator="equal">
      <formula>"X"</formula>
    </cfRule>
  </conditionalFormatting>
  <conditionalFormatting sqref="Y63">
    <cfRule type="cellIs" dxfId="262" priority="267" operator="equal">
      <formula>"X"</formula>
    </cfRule>
  </conditionalFormatting>
  <conditionalFormatting sqref="Y64">
    <cfRule type="cellIs" dxfId="261" priority="266" operator="equal">
      <formula>"X"</formula>
    </cfRule>
  </conditionalFormatting>
  <conditionalFormatting sqref="Y65">
    <cfRule type="cellIs" dxfId="260" priority="265" operator="equal">
      <formula>"X"</formula>
    </cfRule>
  </conditionalFormatting>
  <conditionalFormatting sqref="Y66">
    <cfRule type="cellIs" dxfId="259" priority="264" operator="equal">
      <formula>"X"</formula>
    </cfRule>
  </conditionalFormatting>
  <conditionalFormatting sqref="Y67">
    <cfRule type="cellIs" dxfId="258" priority="263" operator="equal">
      <formula>"X"</formula>
    </cfRule>
  </conditionalFormatting>
  <conditionalFormatting sqref="Y69">
    <cfRule type="cellIs" dxfId="257" priority="262" operator="equal">
      <formula>"X"</formula>
    </cfRule>
  </conditionalFormatting>
  <conditionalFormatting sqref="Y70">
    <cfRule type="cellIs" dxfId="256" priority="261" operator="equal">
      <formula>"X"</formula>
    </cfRule>
  </conditionalFormatting>
  <conditionalFormatting sqref="Y68">
    <cfRule type="cellIs" dxfId="255" priority="260" operator="equal">
      <formula>"X"</formula>
    </cfRule>
  </conditionalFormatting>
  <conditionalFormatting sqref="Y71">
    <cfRule type="cellIs" dxfId="254" priority="259" operator="equal">
      <formula>"X"</formula>
    </cfRule>
  </conditionalFormatting>
  <conditionalFormatting sqref="Y72">
    <cfRule type="cellIs" dxfId="253" priority="258" operator="equal">
      <formula>"X"</formula>
    </cfRule>
  </conditionalFormatting>
  <conditionalFormatting sqref="Y73">
    <cfRule type="cellIs" dxfId="252" priority="257" operator="equal">
      <formula>"X"</formula>
    </cfRule>
  </conditionalFormatting>
  <conditionalFormatting sqref="Y74">
    <cfRule type="cellIs" dxfId="251" priority="256" operator="equal">
      <formula>"X"</formula>
    </cfRule>
  </conditionalFormatting>
  <conditionalFormatting sqref="Y75">
    <cfRule type="cellIs" dxfId="250" priority="255" operator="equal">
      <formula>"X"</formula>
    </cfRule>
  </conditionalFormatting>
  <conditionalFormatting sqref="Y84">
    <cfRule type="cellIs" dxfId="249" priority="254" operator="equal">
      <formula>"X"</formula>
    </cfRule>
  </conditionalFormatting>
  <conditionalFormatting sqref="Y86">
    <cfRule type="cellIs" dxfId="248" priority="253" operator="equal">
      <formula>"X"</formula>
    </cfRule>
  </conditionalFormatting>
  <conditionalFormatting sqref="Y90">
    <cfRule type="cellIs" dxfId="247" priority="252" operator="equal">
      <formula>"X"</formula>
    </cfRule>
  </conditionalFormatting>
  <conditionalFormatting sqref="Y97">
    <cfRule type="cellIs" dxfId="246" priority="251" operator="equal">
      <formula>"X"</formula>
    </cfRule>
  </conditionalFormatting>
  <conditionalFormatting sqref="Y98">
    <cfRule type="cellIs" dxfId="245" priority="250" operator="equal">
      <formula>"X"</formula>
    </cfRule>
  </conditionalFormatting>
  <conditionalFormatting sqref="Y85">
    <cfRule type="cellIs" dxfId="244" priority="249" operator="equal">
      <formula>"X"</formula>
    </cfRule>
  </conditionalFormatting>
  <conditionalFormatting sqref="Y87">
    <cfRule type="cellIs" dxfId="243" priority="248" operator="equal">
      <formula>"X"</formula>
    </cfRule>
  </conditionalFormatting>
  <conditionalFormatting sqref="Y88">
    <cfRule type="cellIs" dxfId="242" priority="247" operator="equal">
      <formula>"X"</formula>
    </cfRule>
  </conditionalFormatting>
  <conditionalFormatting sqref="Y104">
    <cfRule type="cellIs" dxfId="241" priority="245" operator="equal">
      <formula>"X"</formula>
    </cfRule>
  </conditionalFormatting>
  <conditionalFormatting sqref="Y105">
    <cfRule type="cellIs" dxfId="240" priority="244" operator="equal">
      <formula>"X"</formula>
    </cfRule>
  </conditionalFormatting>
  <conditionalFormatting sqref="Y114">
    <cfRule type="cellIs" dxfId="239" priority="235" operator="equal">
      <formula>"X"</formula>
    </cfRule>
  </conditionalFormatting>
  <conditionalFormatting sqref="Y106">
    <cfRule type="cellIs" dxfId="238" priority="243" operator="equal">
      <formula>"X"</formula>
    </cfRule>
  </conditionalFormatting>
  <conditionalFormatting sqref="Y107">
    <cfRule type="cellIs" dxfId="237" priority="242" operator="equal">
      <formula>"X"</formula>
    </cfRule>
  </conditionalFormatting>
  <conditionalFormatting sqref="Y108">
    <cfRule type="cellIs" dxfId="236" priority="241" operator="equal">
      <formula>"X"</formula>
    </cfRule>
  </conditionalFormatting>
  <conditionalFormatting sqref="Y109">
    <cfRule type="cellIs" dxfId="235" priority="240" operator="equal">
      <formula>"X"</formula>
    </cfRule>
  </conditionalFormatting>
  <conditionalFormatting sqref="Y110">
    <cfRule type="cellIs" dxfId="234" priority="239" operator="equal">
      <formula>"X"</formula>
    </cfRule>
  </conditionalFormatting>
  <conditionalFormatting sqref="Y112">
    <cfRule type="cellIs" dxfId="233" priority="237" operator="equal">
      <formula>"X"</formula>
    </cfRule>
  </conditionalFormatting>
  <conditionalFormatting sqref="Y113">
    <cfRule type="cellIs" dxfId="232" priority="236" operator="equal">
      <formula>"X"</formula>
    </cfRule>
  </conditionalFormatting>
  <conditionalFormatting sqref="Y133">
    <cfRule type="cellIs" dxfId="231" priority="227" operator="equal">
      <formula>"X"</formula>
    </cfRule>
  </conditionalFormatting>
  <conditionalFormatting sqref="Y132">
    <cfRule type="cellIs" dxfId="230" priority="228" operator="equal">
      <formula>"X"</formula>
    </cfRule>
  </conditionalFormatting>
  <conditionalFormatting sqref="Y120">
    <cfRule type="cellIs" dxfId="229" priority="234" operator="equal">
      <formula>"X"</formula>
    </cfRule>
  </conditionalFormatting>
  <conditionalFormatting sqref="Y121">
    <cfRule type="cellIs" dxfId="228" priority="233" operator="equal">
      <formula>"X"</formula>
    </cfRule>
  </conditionalFormatting>
  <conditionalFormatting sqref="Y122">
    <cfRule type="cellIs" dxfId="227" priority="232" operator="equal">
      <formula>"X"</formula>
    </cfRule>
  </conditionalFormatting>
  <conditionalFormatting sqref="Y123">
    <cfRule type="cellIs" dxfId="226" priority="231" operator="equal">
      <formula>"X"</formula>
    </cfRule>
  </conditionalFormatting>
  <conditionalFormatting sqref="Y131">
    <cfRule type="cellIs" dxfId="225" priority="229" operator="equal">
      <formula>"X"</formula>
    </cfRule>
  </conditionalFormatting>
  <conditionalFormatting sqref="Y138">
    <cfRule type="cellIs" dxfId="224" priority="226" operator="equal">
      <formula>"X"</formula>
    </cfRule>
  </conditionalFormatting>
  <conditionalFormatting sqref="Y139">
    <cfRule type="cellIs" dxfId="223" priority="225" operator="equal">
      <formula>"X"</formula>
    </cfRule>
  </conditionalFormatting>
  <conditionalFormatting sqref="Y140">
    <cfRule type="cellIs" dxfId="222" priority="224" operator="equal">
      <formula>"X"</formula>
    </cfRule>
  </conditionalFormatting>
  <conditionalFormatting sqref="Y146">
    <cfRule type="cellIs" dxfId="221" priority="223" operator="equal">
      <formula>"X"</formula>
    </cfRule>
  </conditionalFormatting>
  <conditionalFormatting sqref="Y147">
    <cfRule type="cellIs" dxfId="220" priority="222" operator="equal">
      <formula>"X"</formula>
    </cfRule>
  </conditionalFormatting>
  <conditionalFormatting sqref="Y149">
    <cfRule type="cellIs" dxfId="219" priority="221" operator="equal">
      <formula>"X"</formula>
    </cfRule>
  </conditionalFormatting>
  <conditionalFormatting sqref="Y150">
    <cfRule type="cellIs" dxfId="218" priority="220" operator="equal">
      <formula>"X"</formula>
    </cfRule>
  </conditionalFormatting>
  <conditionalFormatting sqref="Y91">
    <cfRule type="cellIs" dxfId="217" priority="219" operator="equal">
      <formula>"X"</formula>
    </cfRule>
  </conditionalFormatting>
  <conditionalFormatting sqref="Y94">
    <cfRule type="cellIs" dxfId="216" priority="218" operator="equal">
      <formula>"X"</formula>
    </cfRule>
  </conditionalFormatting>
  <conditionalFormatting sqref="Y125">
    <cfRule type="cellIs" dxfId="215" priority="217" operator="equal">
      <formula>"X"</formula>
    </cfRule>
  </conditionalFormatting>
  <conditionalFormatting sqref="Y134">
    <cfRule type="cellIs" dxfId="214" priority="216" operator="equal">
      <formula>"X"</formula>
    </cfRule>
  </conditionalFormatting>
  <conditionalFormatting sqref="Y7:AA7">
    <cfRule type="cellIs" dxfId="213" priority="214" operator="equal">
      <formula>0</formula>
    </cfRule>
  </conditionalFormatting>
  <conditionalFormatting sqref="P107">
    <cfRule type="cellIs" dxfId="212" priority="165" operator="equal">
      <formula>"X"</formula>
    </cfRule>
  </conditionalFormatting>
  <conditionalFormatting sqref="P85">
    <cfRule type="cellIs" dxfId="211" priority="172" operator="equal">
      <formula>"X"</formula>
    </cfRule>
  </conditionalFormatting>
  <conditionalFormatting sqref="P139">
    <cfRule type="cellIs" dxfId="210" priority="146" operator="equal">
      <formula>"X"</formula>
    </cfRule>
  </conditionalFormatting>
  <conditionalFormatting sqref="P150">
    <cfRule type="cellIs" dxfId="209" priority="141" operator="equal">
      <formula>"X"</formula>
    </cfRule>
  </conditionalFormatting>
  <conditionalFormatting sqref="P94">
    <cfRule type="cellIs" dxfId="208" priority="139" operator="equal">
      <formula>"X"</formula>
    </cfRule>
  </conditionalFormatting>
  <conditionalFormatting sqref="P114">
    <cfRule type="cellIs" dxfId="207" priority="158" operator="equal">
      <formula>"X"</formula>
    </cfRule>
  </conditionalFormatting>
  <conditionalFormatting sqref="P38">
    <cfRule type="cellIs" dxfId="206" priority="204" operator="equal">
      <formula>"X"</formula>
    </cfRule>
  </conditionalFormatting>
  <conditionalFormatting sqref="P56">
    <cfRule type="cellIs" dxfId="205" priority="195" operator="equal">
      <formula>"X"</formula>
    </cfRule>
  </conditionalFormatting>
  <conditionalFormatting sqref="P35">
    <cfRule type="cellIs" dxfId="204" priority="207" operator="equal">
      <formula>"X"</formula>
    </cfRule>
  </conditionalFormatting>
  <conditionalFormatting sqref="P29">
    <cfRule type="cellIs" dxfId="203" priority="213" operator="equal">
      <formula>"X"</formula>
    </cfRule>
  </conditionalFormatting>
  <conditionalFormatting sqref="P30">
    <cfRule type="cellIs" dxfId="202" priority="212" operator="equal">
      <formula>"X"</formula>
    </cfRule>
  </conditionalFormatting>
  <conditionalFormatting sqref="P31">
    <cfRule type="cellIs" dxfId="201" priority="211" operator="equal">
      <formula>"X"</formula>
    </cfRule>
  </conditionalFormatting>
  <conditionalFormatting sqref="P32">
    <cfRule type="cellIs" dxfId="200" priority="210" operator="equal">
      <formula>"X"</formula>
    </cfRule>
  </conditionalFormatting>
  <conditionalFormatting sqref="P33">
    <cfRule type="cellIs" dxfId="199" priority="209" operator="equal">
      <formula>"X"</formula>
    </cfRule>
  </conditionalFormatting>
  <conditionalFormatting sqref="P34">
    <cfRule type="cellIs" dxfId="198" priority="208" operator="equal">
      <formula>"X"</formula>
    </cfRule>
  </conditionalFormatting>
  <conditionalFormatting sqref="P36">
    <cfRule type="cellIs" dxfId="197" priority="206" operator="equal">
      <formula>"X"</formula>
    </cfRule>
  </conditionalFormatting>
  <conditionalFormatting sqref="P37">
    <cfRule type="cellIs" dxfId="196" priority="205" operator="equal">
      <formula>"X"</formula>
    </cfRule>
  </conditionalFormatting>
  <conditionalFormatting sqref="P39">
    <cfRule type="cellIs" dxfId="195" priority="203" operator="equal">
      <formula>"X"</formula>
    </cfRule>
  </conditionalFormatting>
  <conditionalFormatting sqref="P45">
    <cfRule type="cellIs" dxfId="194" priority="202" operator="equal">
      <formula>"X"</formula>
    </cfRule>
  </conditionalFormatting>
  <conditionalFormatting sqref="P46">
    <cfRule type="cellIs" dxfId="193" priority="201" operator="equal">
      <formula>"X"</formula>
    </cfRule>
  </conditionalFormatting>
  <conditionalFormatting sqref="P47">
    <cfRule type="cellIs" dxfId="192" priority="200" operator="equal">
      <formula>"X"</formula>
    </cfRule>
  </conditionalFormatting>
  <conditionalFormatting sqref="P48">
    <cfRule type="cellIs" dxfId="191" priority="199" operator="equal">
      <formula>"X"</formula>
    </cfRule>
  </conditionalFormatting>
  <conditionalFormatting sqref="P49">
    <cfRule type="cellIs" dxfId="190" priority="198" operator="equal">
      <formula>"X"</formula>
    </cfRule>
  </conditionalFormatting>
  <conditionalFormatting sqref="P50">
    <cfRule type="cellIs" dxfId="189" priority="197" operator="equal">
      <formula>"X"</formula>
    </cfRule>
  </conditionalFormatting>
  <conditionalFormatting sqref="P53">
    <cfRule type="cellIs" dxfId="188" priority="196" operator="equal">
      <formula>"X"</formula>
    </cfRule>
  </conditionalFormatting>
  <conditionalFormatting sqref="P57">
    <cfRule type="cellIs" dxfId="187" priority="194" operator="equal">
      <formula>"X"</formula>
    </cfRule>
  </conditionalFormatting>
  <conditionalFormatting sqref="P63">
    <cfRule type="cellIs" dxfId="186" priority="193" operator="equal">
      <formula>"X"</formula>
    </cfRule>
  </conditionalFormatting>
  <conditionalFormatting sqref="P64">
    <cfRule type="cellIs" dxfId="185" priority="192" operator="equal">
      <formula>"X"</formula>
    </cfRule>
  </conditionalFormatting>
  <conditionalFormatting sqref="P65">
    <cfRule type="cellIs" dxfId="184" priority="191" operator="equal">
      <formula>"X"</formula>
    </cfRule>
  </conditionalFormatting>
  <conditionalFormatting sqref="P66">
    <cfRule type="cellIs" dxfId="183" priority="190" operator="equal">
      <formula>"X"</formula>
    </cfRule>
  </conditionalFormatting>
  <conditionalFormatting sqref="P67">
    <cfRule type="cellIs" dxfId="182" priority="189" operator="equal">
      <formula>"X"</formula>
    </cfRule>
  </conditionalFormatting>
  <conditionalFormatting sqref="P69">
    <cfRule type="cellIs" dxfId="181" priority="188" operator="equal">
      <formula>"X"</formula>
    </cfRule>
  </conditionalFormatting>
  <conditionalFormatting sqref="P70">
    <cfRule type="cellIs" dxfId="180" priority="187" operator="equal">
      <formula>"X"</formula>
    </cfRule>
  </conditionalFormatting>
  <conditionalFormatting sqref="P68">
    <cfRule type="cellIs" dxfId="179" priority="186" operator="equal">
      <formula>"X"</formula>
    </cfRule>
  </conditionalFormatting>
  <conditionalFormatting sqref="P71">
    <cfRule type="cellIs" dxfId="178" priority="185" operator="equal">
      <formula>"X"</formula>
    </cfRule>
  </conditionalFormatting>
  <conditionalFormatting sqref="P72">
    <cfRule type="cellIs" dxfId="177" priority="184" operator="equal">
      <formula>"X"</formula>
    </cfRule>
  </conditionalFormatting>
  <conditionalFormatting sqref="P73">
    <cfRule type="cellIs" dxfId="176" priority="183" operator="equal">
      <formula>"X"</formula>
    </cfRule>
  </conditionalFormatting>
  <conditionalFormatting sqref="P74">
    <cfRule type="cellIs" dxfId="175" priority="182" operator="equal">
      <formula>"X"</formula>
    </cfRule>
  </conditionalFormatting>
  <conditionalFormatting sqref="P75">
    <cfRule type="cellIs" dxfId="174" priority="181" operator="equal">
      <formula>"X"</formula>
    </cfRule>
  </conditionalFormatting>
  <conditionalFormatting sqref="P81">
    <cfRule type="cellIs" dxfId="173" priority="180" operator="equal">
      <formula>"X"</formula>
    </cfRule>
  </conditionalFormatting>
  <conditionalFormatting sqref="P82">
    <cfRule type="cellIs" dxfId="172" priority="179" operator="equal">
      <formula>"X"</formula>
    </cfRule>
  </conditionalFormatting>
  <conditionalFormatting sqref="P83">
    <cfRule type="cellIs" dxfId="171" priority="178" operator="equal">
      <formula>"X"</formula>
    </cfRule>
  </conditionalFormatting>
  <conditionalFormatting sqref="P84">
    <cfRule type="cellIs" dxfId="170" priority="177" operator="equal">
      <formula>"X"</formula>
    </cfRule>
  </conditionalFormatting>
  <conditionalFormatting sqref="P86">
    <cfRule type="cellIs" dxfId="169" priority="176" operator="equal">
      <formula>"X"</formula>
    </cfRule>
  </conditionalFormatting>
  <conditionalFormatting sqref="P90">
    <cfRule type="cellIs" dxfId="168" priority="175" operator="equal">
      <formula>"X"</formula>
    </cfRule>
  </conditionalFormatting>
  <conditionalFormatting sqref="P97">
    <cfRule type="cellIs" dxfId="167" priority="174" operator="equal">
      <formula>"X"</formula>
    </cfRule>
  </conditionalFormatting>
  <conditionalFormatting sqref="P98">
    <cfRule type="cellIs" dxfId="166" priority="173" operator="equal">
      <formula>"X"</formula>
    </cfRule>
  </conditionalFormatting>
  <conditionalFormatting sqref="P87">
    <cfRule type="cellIs" dxfId="165" priority="171" operator="equal">
      <formula>"X"</formula>
    </cfRule>
  </conditionalFormatting>
  <conditionalFormatting sqref="P88">
    <cfRule type="cellIs" dxfId="164" priority="170" operator="equal">
      <formula>"X"</formula>
    </cfRule>
  </conditionalFormatting>
  <conditionalFormatting sqref="P89">
    <cfRule type="cellIs" dxfId="163" priority="169" operator="equal">
      <formula>"X"</formula>
    </cfRule>
  </conditionalFormatting>
  <conditionalFormatting sqref="P104">
    <cfRule type="cellIs" dxfId="162" priority="168" operator="equal">
      <formula>"X"</formula>
    </cfRule>
  </conditionalFormatting>
  <conditionalFormatting sqref="P105">
    <cfRule type="cellIs" dxfId="161" priority="167" operator="equal">
      <formula>"X"</formula>
    </cfRule>
  </conditionalFormatting>
  <conditionalFormatting sqref="P106">
    <cfRule type="cellIs" dxfId="160" priority="166" operator="equal">
      <formula>"X"</formula>
    </cfRule>
  </conditionalFormatting>
  <conditionalFormatting sqref="P108">
    <cfRule type="cellIs" dxfId="159" priority="164" operator="equal">
      <formula>"X"</formula>
    </cfRule>
  </conditionalFormatting>
  <conditionalFormatting sqref="P109">
    <cfRule type="cellIs" dxfId="158" priority="163" operator="equal">
      <formula>"X"</formula>
    </cfRule>
  </conditionalFormatting>
  <conditionalFormatting sqref="P110">
    <cfRule type="cellIs" dxfId="157" priority="162" operator="equal">
      <formula>"X"</formula>
    </cfRule>
  </conditionalFormatting>
  <conditionalFormatting sqref="P111">
    <cfRule type="cellIs" dxfId="156" priority="161" operator="equal">
      <formula>"X"</formula>
    </cfRule>
  </conditionalFormatting>
  <conditionalFormatting sqref="P112">
    <cfRule type="cellIs" dxfId="155" priority="160" operator="equal">
      <formula>"X"</formula>
    </cfRule>
  </conditionalFormatting>
  <conditionalFormatting sqref="P113">
    <cfRule type="cellIs" dxfId="154" priority="159" operator="equal">
      <formula>"X"</formula>
    </cfRule>
  </conditionalFormatting>
  <conditionalFormatting sqref="P133">
    <cfRule type="cellIs" dxfId="153" priority="150" operator="equal">
      <formula>"X"</formula>
    </cfRule>
  </conditionalFormatting>
  <conditionalFormatting sqref="P132">
    <cfRule type="cellIs" dxfId="152" priority="151" operator="equal">
      <formula>"X"</formula>
    </cfRule>
  </conditionalFormatting>
  <conditionalFormatting sqref="P131">
    <cfRule type="cellIs" dxfId="151" priority="152" operator="equal">
      <formula>"X"</formula>
    </cfRule>
  </conditionalFormatting>
  <conditionalFormatting sqref="P120">
    <cfRule type="cellIs" dxfId="150" priority="157" operator="equal">
      <formula>"X"</formula>
    </cfRule>
  </conditionalFormatting>
  <conditionalFormatting sqref="P121">
    <cfRule type="cellIs" dxfId="149" priority="156" operator="equal">
      <formula>"X"</formula>
    </cfRule>
  </conditionalFormatting>
  <conditionalFormatting sqref="P122">
    <cfRule type="cellIs" dxfId="148" priority="155" operator="equal">
      <formula>"X"</formula>
    </cfRule>
  </conditionalFormatting>
  <conditionalFormatting sqref="P123">
    <cfRule type="cellIs" dxfId="147" priority="154" operator="equal">
      <formula>"X"</formula>
    </cfRule>
  </conditionalFormatting>
  <conditionalFormatting sqref="P124">
    <cfRule type="cellIs" dxfId="146" priority="153" operator="equal">
      <formula>"X"</formula>
    </cfRule>
  </conditionalFormatting>
  <conditionalFormatting sqref="P134">
    <cfRule type="cellIs" dxfId="145" priority="149" operator="equal">
      <formula>"X"</formula>
    </cfRule>
  </conditionalFormatting>
  <conditionalFormatting sqref="P136">
    <cfRule type="cellIs" dxfId="144" priority="148" operator="equal">
      <formula>"X"</formula>
    </cfRule>
  </conditionalFormatting>
  <conditionalFormatting sqref="P138">
    <cfRule type="cellIs" dxfId="143" priority="147" operator="equal">
      <formula>"X"</formula>
    </cfRule>
  </conditionalFormatting>
  <conditionalFormatting sqref="P140">
    <cfRule type="cellIs" dxfId="142" priority="145" operator="equal">
      <formula>"X"</formula>
    </cfRule>
  </conditionalFormatting>
  <conditionalFormatting sqref="P146">
    <cfRule type="cellIs" dxfId="141" priority="144" operator="equal">
      <formula>"X"</formula>
    </cfRule>
  </conditionalFormatting>
  <conditionalFormatting sqref="P147">
    <cfRule type="cellIs" dxfId="140" priority="143" operator="equal">
      <formula>"X"</formula>
    </cfRule>
  </conditionalFormatting>
  <conditionalFormatting sqref="P148">
    <cfRule type="cellIs" dxfId="139" priority="142" operator="equal">
      <formula>"X"</formula>
    </cfRule>
  </conditionalFormatting>
  <conditionalFormatting sqref="P91">
    <cfRule type="cellIs" dxfId="138" priority="140" operator="equal">
      <formula>"X"</formula>
    </cfRule>
  </conditionalFormatting>
  <conditionalFormatting sqref="P125">
    <cfRule type="cellIs" dxfId="137" priority="138" operator="equal">
      <formula>"X"</formula>
    </cfRule>
  </conditionalFormatting>
  <conditionalFormatting sqref="P7:R7">
    <cfRule type="cellIs" dxfId="136" priority="137" operator="equal">
      <formula>0</formula>
    </cfRule>
  </conditionalFormatting>
  <conditionalFormatting sqref="J53">
    <cfRule type="cellIs" dxfId="135" priority="120" operator="equal">
      <formula>"X"</formula>
    </cfRule>
  </conditionalFormatting>
  <conditionalFormatting sqref="J56">
    <cfRule type="cellIs" dxfId="134" priority="119" operator="equal">
      <formula>"X"</formula>
    </cfRule>
  </conditionalFormatting>
  <conditionalFormatting sqref="J35">
    <cfRule type="cellIs" dxfId="133" priority="130" operator="equal">
      <formula>"X"</formula>
    </cfRule>
  </conditionalFormatting>
  <conditionalFormatting sqref="J29">
    <cfRule type="cellIs" dxfId="132" priority="136" operator="equal">
      <formula>"X"</formula>
    </cfRule>
  </conditionalFormatting>
  <conditionalFormatting sqref="J30">
    <cfRule type="cellIs" dxfId="131" priority="135" operator="equal">
      <formula>"X"</formula>
    </cfRule>
  </conditionalFormatting>
  <conditionalFormatting sqref="J31">
    <cfRule type="cellIs" dxfId="130" priority="134" operator="equal">
      <formula>"X"</formula>
    </cfRule>
  </conditionalFormatting>
  <conditionalFormatting sqref="J32">
    <cfRule type="cellIs" dxfId="129" priority="133" operator="equal">
      <formula>"X"</formula>
    </cfRule>
  </conditionalFormatting>
  <conditionalFormatting sqref="J33">
    <cfRule type="cellIs" dxfId="128" priority="132" operator="equal">
      <formula>"X"</formula>
    </cfRule>
  </conditionalFormatting>
  <conditionalFormatting sqref="J34">
    <cfRule type="cellIs" dxfId="127" priority="131" operator="equal">
      <formula>"X"</formula>
    </cfRule>
  </conditionalFormatting>
  <conditionalFormatting sqref="J36">
    <cfRule type="cellIs" dxfId="126" priority="129" operator="equal">
      <formula>"X"</formula>
    </cfRule>
  </conditionalFormatting>
  <conditionalFormatting sqref="J37">
    <cfRule type="cellIs" dxfId="125" priority="128" operator="equal">
      <formula>"X"</formula>
    </cfRule>
  </conditionalFormatting>
  <conditionalFormatting sqref="J38">
    <cfRule type="cellIs" dxfId="124" priority="127" operator="equal">
      <formula>"X"</formula>
    </cfRule>
  </conditionalFormatting>
  <conditionalFormatting sqref="J39">
    <cfRule type="cellIs" dxfId="123" priority="126" operator="equal">
      <formula>"X"</formula>
    </cfRule>
  </conditionalFormatting>
  <conditionalFormatting sqref="J45">
    <cfRule type="cellIs" dxfId="122" priority="125" operator="equal">
      <formula>"X"</formula>
    </cfRule>
  </conditionalFormatting>
  <conditionalFormatting sqref="J46">
    <cfRule type="cellIs" dxfId="121" priority="124" operator="equal">
      <formula>"X"</formula>
    </cfRule>
  </conditionalFormatting>
  <conditionalFormatting sqref="J47">
    <cfRule type="cellIs" dxfId="120" priority="123" operator="equal">
      <formula>"X"</formula>
    </cfRule>
  </conditionalFormatting>
  <conditionalFormatting sqref="J48">
    <cfRule type="cellIs" dxfId="119" priority="122" operator="equal">
      <formula>"X"</formula>
    </cfRule>
  </conditionalFormatting>
  <conditionalFormatting sqref="J49">
    <cfRule type="cellIs" dxfId="118" priority="121" operator="equal">
      <formula>"X"</formula>
    </cfRule>
  </conditionalFormatting>
  <conditionalFormatting sqref="J57">
    <cfRule type="cellIs" dxfId="117" priority="118" operator="equal">
      <formula>"X"</formula>
    </cfRule>
  </conditionalFormatting>
  <conditionalFormatting sqref="J63">
    <cfRule type="cellIs" dxfId="116" priority="117" operator="equal">
      <formula>"X"</formula>
    </cfRule>
  </conditionalFormatting>
  <conditionalFormatting sqref="J64">
    <cfRule type="cellIs" dxfId="115" priority="116" operator="equal">
      <formula>"X"</formula>
    </cfRule>
  </conditionalFormatting>
  <conditionalFormatting sqref="J65">
    <cfRule type="cellIs" dxfId="114" priority="115" operator="equal">
      <formula>"X"</formula>
    </cfRule>
  </conditionalFormatting>
  <conditionalFormatting sqref="J66">
    <cfRule type="cellIs" dxfId="113" priority="114" operator="equal">
      <formula>"X"</formula>
    </cfRule>
  </conditionalFormatting>
  <conditionalFormatting sqref="J67">
    <cfRule type="cellIs" dxfId="112" priority="113" operator="equal">
      <formula>"X"</formula>
    </cfRule>
  </conditionalFormatting>
  <conditionalFormatting sqref="J69">
    <cfRule type="cellIs" dxfId="111" priority="112" operator="equal">
      <formula>"X"</formula>
    </cfRule>
  </conditionalFormatting>
  <conditionalFormatting sqref="J70">
    <cfRule type="cellIs" dxfId="110" priority="111" operator="equal">
      <formula>"X"</formula>
    </cfRule>
  </conditionalFormatting>
  <conditionalFormatting sqref="J68">
    <cfRule type="cellIs" dxfId="109" priority="110" operator="equal">
      <formula>"X"</formula>
    </cfRule>
  </conditionalFormatting>
  <conditionalFormatting sqref="J71">
    <cfRule type="cellIs" dxfId="108" priority="109" operator="equal">
      <formula>"X"</formula>
    </cfRule>
  </conditionalFormatting>
  <conditionalFormatting sqref="J72">
    <cfRule type="cellIs" dxfId="107" priority="108" operator="equal">
      <formula>"X"</formula>
    </cfRule>
  </conditionalFormatting>
  <conditionalFormatting sqref="J73">
    <cfRule type="cellIs" dxfId="106" priority="107" operator="equal">
      <formula>"X"</formula>
    </cfRule>
  </conditionalFormatting>
  <conditionalFormatting sqref="J74">
    <cfRule type="cellIs" dxfId="105" priority="106" operator="equal">
      <formula>"X"</formula>
    </cfRule>
  </conditionalFormatting>
  <conditionalFormatting sqref="J75">
    <cfRule type="cellIs" dxfId="104" priority="105" operator="equal">
      <formula>"X"</formula>
    </cfRule>
  </conditionalFormatting>
  <conditionalFormatting sqref="J84">
    <cfRule type="cellIs" dxfId="103" priority="104" operator="equal">
      <formula>"X"</formula>
    </cfRule>
  </conditionalFormatting>
  <conditionalFormatting sqref="J86">
    <cfRule type="cellIs" dxfId="102" priority="103" operator="equal">
      <formula>"X"</formula>
    </cfRule>
  </conditionalFormatting>
  <conditionalFormatting sqref="J90">
    <cfRule type="cellIs" dxfId="101" priority="102" operator="equal">
      <formula>"X"</formula>
    </cfRule>
  </conditionalFormatting>
  <conditionalFormatting sqref="J97">
    <cfRule type="cellIs" dxfId="100" priority="101" operator="equal">
      <formula>"X"</formula>
    </cfRule>
  </conditionalFormatting>
  <conditionalFormatting sqref="J98">
    <cfRule type="cellIs" dxfId="99" priority="100" operator="equal">
      <formula>"X"</formula>
    </cfRule>
  </conditionalFormatting>
  <conditionalFormatting sqref="J85">
    <cfRule type="cellIs" dxfId="98" priority="99" operator="equal">
      <formula>"X"</formula>
    </cfRule>
  </conditionalFormatting>
  <conditionalFormatting sqref="J87">
    <cfRule type="cellIs" dxfId="97" priority="98" operator="equal">
      <formula>"X"</formula>
    </cfRule>
  </conditionalFormatting>
  <conditionalFormatting sqref="J88">
    <cfRule type="cellIs" dxfId="96" priority="97" operator="equal">
      <formula>"X"</formula>
    </cfRule>
  </conditionalFormatting>
  <conditionalFormatting sqref="J89">
    <cfRule type="cellIs" dxfId="95" priority="96" operator="equal">
      <formula>"X"</formula>
    </cfRule>
  </conditionalFormatting>
  <conditionalFormatting sqref="M13">
    <cfRule type="cellIs" dxfId="94" priority="85" operator="equal">
      <formula>"X"</formula>
    </cfRule>
  </conditionalFormatting>
  <conditionalFormatting sqref="M11">
    <cfRule type="cellIs" dxfId="93" priority="91" operator="equal">
      <formula>"X"</formula>
    </cfRule>
  </conditionalFormatting>
  <conditionalFormatting sqref="S11">
    <cfRule type="cellIs" dxfId="92" priority="90" operator="equal">
      <formula>"X"</formula>
    </cfRule>
  </conditionalFormatting>
  <conditionalFormatting sqref="V11">
    <cfRule type="cellIs" dxfId="91" priority="89" operator="equal">
      <formula>"X"</formula>
    </cfRule>
  </conditionalFormatting>
  <conditionalFormatting sqref="M12">
    <cfRule type="cellIs" dxfId="90" priority="88" operator="equal">
      <formula>"X"</formula>
    </cfRule>
  </conditionalFormatting>
  <conditionalFormatting sqref="S12">
    <cfRule type="cellIs" dxfId="89" priority="87" operator="equal">
      <formula>"X"</formula>
    </cfRule>
  </conditionalFormatting>
  <conditionalFormatting sqref="V12">
    <cfRule type="cellIs" dxfId="88" priority="86" operator="equal">
      <formula>"X"</formula>
    </cfRule>
  </conditionalFormatting>
  <conditionalFormatting sqref="S13">
    <cfRule type="cellIs" dxfId="87" priority="84" operator="equal">
      <formula>"X"</formula>
    </cfRule>
  </conditionalFormatting>
  <conditionalFormatting sqref="J50">
    <cfRule type="cellIs" dxfId="86" priority="95" operator="equal">
      <formula>"X"</formula>
    </cfRule>
  </conditionalFormatting>
  <conditionalFormatting sqref="J94">
    <cfRule type="cellIs" dxfId="85" priority="94" operator="equal">
      <formula>"X"</formula>
    </cfRule>
  </conditionalFormatting>
  <conditionalFormatting sqref="J91">
    <cfRule type="cellIs" dxfId="84" priority="93" operator="equal">
      <formula>"X"</formula>
    </cfRule>
  </conditionalFormatting>
  <conditionalFormatting sqref="J11">
    <cfRule type="cellIs" dxfId="83" priority="76" operator="equal">
      <formula>"X"</formula>
    </cfRule>
  </conditionalFormatting>
  <conditionalFormatting sqref="J7:L7">
    <cfRule type="cellIs" dxfId="82" priority="92" operator="equal">
      <formula>0</formula>
    </cfRule>
  </conditionalFormatting>
  <conditionalFormatting sqref="V13">
    <cfRule type="cellIs" dxfId="81" priority="83" operator="equal">
      <formula>"X"</formula>
    </cfRule>
  </conditionalFormatting>
  <conditionalFormatting sqref="Y11">
    <cfRule type="cellIs" dxfId="80" priority="82" operator="equal">
      <formula>"X"</formula>
    </cfRule>
  </conditionalFormatting>
  <conditionalFormatting sqref="Y12">
    <cfRule type="cellIs" dxfId="79" priority="81" operator="equal">
      <formula>"X"</formula>
    </cfRule>
  </conditionalFormatting>
  <conditionalFormatting sqref="Y13">
    <cfRule type="cellIs" dxfId="78" priority="80" operator="equal">
      <formula>"X"</formula>
    </cfRule>
  </conditionalFormatting>
  <conditionalFormatting sqref="P11">
    <cfRule type="cellIs" dxfId="77" priority="79" operator="equal">
      <formula>"X"</formula>
    </cfRule>
  </conditionalFormatting>
  <conditionalFormatting sqref="P12">
    <cfRule type="cellIs" dxfId="76" priority="78" operator="equal">
      <formula>"X"</formula>
    </cfRule>
  </conditionalFormatting>
  <conditionalFormatting sqref="P13">
    <cfRule type="cellIs" dxfId="75" priority="77" operator="equal">
      <formula>"X"</formula>
    </cfRule>
  </conditionalFormatting>
  <conditionalFormatting sqref="J12">
    <cfRule type="cellIs" dxfId="74" priority="75" operator="equal">
      <formula>"X"</formula>
    </cfRule>
  </conditionalFormatting>
  <conditionalFormatting sqref="J13">
    <cfRule type="cellIs" dxfId="73" priority="74" operator="equal">
      <formula>"X"</formula>
    </cfRule>
  </conditionalFormatting>
  <conditionalFormatting sqref="M15">
    <cfRule type="cellIs" dxfId="72" priority="73" operator="equal">
      <formula>"X"</formula>
    </cfRule>
  </conditionalFormatting>
  <conditionalFormatting sqref="S15">
    <cfRule type="cellIs" dxfId="71" priority="72" operator="equal">
      <formula>"X"</formula>
    </cfRule>
  </conditionalFormatting>
  <conditionalFormatting sqref="V15">
    <cfRule type="cellIs" dxfId="70" priority="71" operator="equal">
      <formula>"X"</formula>
    </cfRule>
  </conditionalFormatting>
  <conditionalFormatting sqref="Y15">
    <cfRule type="cellIs" dxfId="69" priority="70" operator="equal">
      <formula>"X"</formula>
    </cfRule>
  </conditionalFormatting>
  <conditionalFormatting sqref="P15">
    <cfRule type="cellIs" dxfId="68" priority="69" operator="equal">
      <formula>"X"</formula>
    </cfRule>
  </conditionalFormatting>
  <conditionalFormatting sqref="J15">
    <cfRule type="cellIs" dxfId="67" priority="68" operator="equal">
      <formula>"X"</formula>
    </cfRule>
  </conditionalFormatting>
  <conditionalFormatting sqref="M16">
    <cfRule type="cellIs" dxfId="66" priority="67" operator="equal">
      <formula>"X"</formula>
    </cfRule>
  </conditionalFormatting>
  <conditionalFormatting sqref="S16">
    <cfRule type="cellIs" dxfId="65" priority="66" operator="equal">
      <formula>"X"</formula>
    </cfRule>
  </conditionalFormatting>
  <conditionalFormatting sqref="V16">
    <cfRule type="cellIs" dxfId="64" priority="65" operator="equal">
      <formula>"X"</formula>
    </cfRule>
  </conditionalFormatting>
  <conditionalFormatting sqref="Y16">
    <cfRule type="cellIs" dxfId="63" priority="64" operator="equal">
      <formula>"X"</formula>
    </cfRule>
  </conditionalFormatting>
  <conditionalFormatting sqref="P16">
    <cfRule type="cellIs" dxfId="62" priority="63" operator="equal">
      <formula>"X"</formula>
    </cfRule>
  </conditionalFormatting>
  <conditionalFormatting sqref="J16">
    <cfRule type="cellIs" dxfId="61" priority="62" operator="equal">
      <formula>"X"</formula>
    </cfRule>
  </conditionalFormatting>
  <conditionalFormatting sqref="M17">
    <cfRule type="cellIs" dxfId="60" priority="61" operator="equal">
      <formula>"X"</formula>
    </cfRule>
  </conditionalFormatting>
  <conditionalFormatting sqref="S17">
    <cfRule type="cellIs" dxfId="59" priority="60" operator="equal">
      <formula>"X"</formula>
    </cfRule>
  </conditionalFormatting>
  <conditionalFormatting sqref="V17">
    <cfRule type="cellIs" dxfId="58" priority="59" operator="equal">
      <formula>"X"</formula>
    </cfRule>
  </conditionalFormatting>
  <conditionalFormatting sqref="Y17">
    <cfRule type="cellIs" dxfId="57" priority="58" operator="equal">
      <formula>"X"</formula>
    </cfRule>
  </conditionalFormatting>
  <conditionalFormatting sqref="P17">
    <cfRule type="cellIs" dxfId="56" priority="57" operator="equal">
      <formula>"X"</formula>
    </cfRule>
  </conditionalFormatting>
  <conditionalFormatting sqref="J17">
    <cfRule type="cellIs" dxfId="55" priority="56" operator="equal">
      <formula>"X"</formula>
    </cfRule>
  </conditionalFormatting>
  <conditionalFormatting sqref="G19">
    <cfRule type="cellIs" dxfId="54" priority="55" operator="equal">
      <formula>"X"</formula>
    </cfRule>
  </conditionalFormatting>
  <conditionalFormatting sqref="F19">
    <cfRule type="containsText" dxfId="53" priority="54" stopIfTrue="1" operator="containsText" text="X">
      <formula>NOT(ISERROR(SEARCH("X",F19)))</formula>
    </cfRule>
  </conditionalFormatting>
  <conditionalFormatting sqref="M19">
    <cfRule type="cellIs" dxfId="52" priority="53" operator="equal">
      <formula>"X"</formula>
    </cfRule>
  </conditionalFormatting>
  <conditionalFormatting sqref="S19">
    <cfRule type="cellIs" dxfId="51" priority="52" operator="equal">
      <formula>"X"</formula>
    </cfRule>
  </conditionalFormatting>
  <conditionalFormatting sqref="V19">
    <cfRule type="cellIs" dxfId="50" priority="51" operator="equal">
      <formula>"X"</formula>
    </cfRule>
  </conditionalFormatting>
  <conditionalFormatting sqref="Y19">
    <cfRule type="cellIs" dxfId="49" priority="50" operator="equal">
      <formula>"X"</formula>
    </cfRule>
  </conditionalFormatting>
  <conditionalFormatting sqref="P19">
    <cfRule type="cellIs" dxfId="48" priority="49" operator="equal">
      <formula>"X"</formula>
    </cfRule>
  </conditionalFormatting>
  <conditionalFormatting sqref="J19">
    <cfRule type="cellIs" dxfId="47" priority="48" operator="equal">
      <formula>"X"</formula>
    </cfRule>
  </conditionalFormatting>
  <conditionalFormatting sqref="G20">
    <cfRule type="cellIs" dxfId="46" priority="47" operator="equal">
      <formula>"X"</formula>
    </cfRule>
  </conditionalFormatting>
  <conditionalFormatting sqref="F20">
    <cfRule type="containsText" dxfId="45" priority="46" stopIfTrue="1" operator="containsText" text="X">
      <formula>NOT(ISERROR(SEARCH("X",F20)))</formula>
    </cfRule>
  </conditionalFormatting>
  <conditionalFormatting sqref="M20">
    <cfRule type="cellIs" dxfId="44" priority="45" operator="equal">
      <formula>"X"</formula>
    </cfRule>
  </conditionalFormatting>
  <conditionalFormatting sqref="S20">
    <cfRule type="cellIs" dxfId="43" priority="44" operator="equal">
      <formula>"X"</formula>
    </cfRule>
  </conditionalFormatting>
  <conditionalFormatting sqref="V20">
    <cfRule type="cellIs" dxfId="42" priority="43" operator="equal">
      <formula>"X"</formula>
    </cfRule>
  </conditionalFormatting>
  <conditionalFormatting sqref="Y20">
    <cfRule type="cellIs" dxfId="41" priority="42" operator="equal">
      <formula>"X"</formula>
    </cfRule>
  </conditionalFormatting>
  <conditionalFormatting sqref="P20">
    <cfRule type="cellIs" dxfId="40" priority="41" operator="equal">
      <formula>"X"</formula>
    </cfRule>
  </conditionalFormatting>
  <conditionalFormatting sqref="J20">
    <cfRule type="cellIs" dxfId="39" priority="40" operator="equal">
      <formula>"X"</formula>
    </cfRule>
  </conditionalFormatting>
  <conditionalFormatting sqref="G21">
    <cfRule type="cellIs" dxfId="38" priority="39" operator="equal">
      <formula>"X"</formula>
    </cfRule>
  </conditionalFormatting>
  <conditionalFormatting sqref="F21">
    <cfRule type="containsText" dxfId="37" priority="38" stopIfTrue="1" operator="containsText" text="X">
      <formula>NOT(ISERROR(SEARCH("X",F21)))</formula>
    </cfRule>
  </conditionalFormatting>
  <conditionalFormatting sqref="M21">
    <cfRule type="cellIs" dxfId="36" priority="37" operator="equal">
      <formula>"X"</formula>
    </cfRule>
  </conditionalFormatting>
  <conditionalFormatting sqref="S21">
    <cfRule type="cellIs" dxfId="35" priority="36" operator="equal">
      <formula>"X"</formula>
    </cfRule>
  </conditionalFormatting>
  <conditionalFormatting sqref="V21">
    <cfRule type="cellIs" dxfId="34" priority="35" operator="equal">
      <formula>"X"</formula>
    </cfRule>
  </conditionalFormatting>
  <conditionalFormatting sqref="Y21">
    <cfRule type="cellIs" dxfId="33" priority="34" operator="equal">
      <formula>"X"</formula>
    </cfRule>
  </conditionalFormatting>
  <conditionalFormatting sqref="P21">
    <cfRule type="cellIs" dxfId="32" priority="33" operator="equal">
      <formula>"X"</formula>
    </cfRule>
  </conditionalFormatting>
  <conditionalFormatting sqref="J21">
    <cfRule type="cellIs" dxfId="31" priority="32" operator="equal">
      <formula>"X"</formula>
    </cfRule>
  </conditionalFormatting>
  <conditionalFormatting sqref="J104">
    <cfRule type="cellIs" dxfId="30" priority="31" operator="equal">
      <formula>"X"</formula>
    </cfRule>
  </conditionalFormatting>
  <conditionalFormatting sqref="J105">
    <cfRule type="cellIs" dxfId="29" priority="30" operator="equal">
      <formula>"X"</formula>
    </cfRule>
  </conditionalFormatting>
  <conditionalFormatting sqref="J114">
    <cfRule type="cellIs" dxfId="28" priority="21" operator="equal">
      <formula>"X"</formula>
    </cfRule>
  </conditionalFormatting>
  <conditionalFormatting sqref="J106">
    <cfRule type="cellIs" dxfId="27" priority="29" operator="equal">
      <formula>"X"</formula>
    </cfRule>
  </conditionalFormatting>
  <conditionalFormatting sqref="J107">
    <cfRule type="cellIs" dxfId="26" priority="28" operator="equal">
      <formula>"X"</formula>
    </cfRule>
  </conditionalFormatting>
  <conditionalFormatting sqref="J108">
    <cfRule type="cellIs" dxfId="25" priority="27" operator="equal">
      <formula>"X"</formula>
    </cfRule>
  </conditionalFormatting>
  <conditionalFormatting sqref="J109">
    <cfRule type="cellIs" dxfId="24" priority="26" operator="equal">
      <formula>"X"</formula>
    </cfRule>
  </conditionalFormatting>
  <conditionalFormatting sqref="J110">
    <cfRule type="cellIs" dxfId="23" priority="25" operator="equal">
      <formula>"X"</formula>
    </cfRule>
  </conditionalFormatting>
  <conditionalFormatting sqref="J111">
    <cfRule type="cellIs" dxfId="22" priority="24" operator="equal">
      <formula>"X"</formula>
    </cfRule>
  </conditionalFormatting>
  <conditionalFormatting sqref="J112">
    <cfRule type="cellIs" dxfId="21" priority="23" operator="equal">
      <formula>"X"</formula>
    </cfRule>
  </conditionalFormatting>
  <conditionalFormatting sqref="J113">
    <cfRule type="cellIs" dxfId="20" priority="22" operator="equal">
      <formula>"X"</formula>
    </cfRule>
  </conditionalFormatting>
  <conditionalFormatting sqref="J133">
    <cfRule type="cellIs" dxfId="19" priority="13" operator="equal">
      <formula>"X"</formula>
    </cfRule>
  </conditionalFormatting>
  <conditionalFormatting sqref="J132">
    <cfRule type="cellIs" dxfId="18" priority="14" operator="equal">
      <formula>"X"</formula>
    </cfRule>
  </conditionalFormatting>
  <conditionalFormatting sqref="J131">
    <cfRule type="cellIs" dxfId="17" priority="15" operator="equal">
      <formula>"X"</formula>
    </cfRule>
  </conditionalFormatting>
  <conditionalFormatting sqref="J120">
    <cfRule type="cellIs" dxfId="16" priority="20" operator="equal">
      <formula>"X"</formula>
    </cfRule>
  </conditionalFormatting>
  <conditionalFormatting sqref="J121">
    <cfRule type="cellIs" dxfId="15" priority="19" operator="equal">
      <formula>"X"</formula>
    </cfRule>
  </conditionalFormatting>
  <conditionalFormatting sqref="J122">
    <cfRule type="cellIs" dxfId="14" priority="18" operator="equal">
      <formula>"X"</formula>
    </cfRule>
  </conditionalFormatting>
  <conditionalFormatting sqref="J123">
    <cfRule type="cellIs" dxfId="13" priority="17" operator="equal">
      <formula>"X"</formula>
    </cfRule>
  </conditionalFormatting>
  <conditionalFormatting sqref="J124">
    <cfRule type="cellIs" dxfId="12" priority="16" operator="equal">
      <formula>"X"</formula>
    </cfRule>
  </conditionalFormatting>
  <conditionalFormatting sqref="J134">
    <cfRule type="cellIs" dxfId="11" priority="12" operator="equal">
      <formula>"X"</formula>
    </cfRule>
  </conditionalFormatting>
  <conditionalFormatting sqref="J136">
    <cfRule type="cellIs" dxfId="10" priority="11" operator="equal">
      <formula>"X"</formula>
    </cfRule>
  </conditionalFormatting>
  <conditionalFormatting sqref="J138">
    <cfRule type="cellIs" dxfId="9" priority="10" operator="equal">
      <formula>"X"</formula>
    </cfRule>
  </conditionalFormatting>
  <conditionalFormatting sqref="J139">
    <cfRule type="cellIs" dxfId="8" priority="9" operator="equal">
      <formula>"X"</formula>
    </cfRule>
  </conditionalFormatting>
  <conditionalFormatting sqref="J125">
    <cfRule type="cellIs" dxfId="7" priority="8" operator="equal">
      <formula>"X"</formula>
    </cfRule>
  </conditionalFormatting>
  <conditionalFormatting sqref="J140">
    <cfRule type="cellIs" dxfId="6" priority="7" operator="equal">
      <formula>"X"</formula>
    </cfRule>
  </conditionalFormatting>
  <conditionalFormatting sqref="J146">
    <cfRule type="cellIs" dxfId="5" priority="6" operator="equal">
      <formula>"X"</formula>
    </cfRule>
  </conditionalFormatting>
  <conditionalFormatting sqref="J147">
    <cfRule type="cellIs" dxfId="4" priority="5" operator="equal">
      <formula>"X"</formula>
    </cfRule>
  </conditionalFormatting>
  <conditionalFormatting sqref="L150">
    <cfRule type="expression" dxfId="3" priority="2">
      <formula>AND($F150="X",J$4&lt;&gt;0)</formula>
    </cfRule>
    <cfRule type="expression" dxfId="2" priority="3">
      <formula>AND(K150&lt;&gt;0,J$4&lt;&gt;0)</formula>
    </cfRule>
    <cfRule type="expression" dxfId="1" priority="4">
      <formula>OR(K150=0,J$4=0)</formula>
    </cfRule>
  </conditionalFormatting>
  <conditionalFormatting sqref="J150">
    <cfRule type="cellIs" dxfId="0" priority="1" operator="equal">
      <formula>"X"</formula>
    </cfRule>
  </conditionalFormatting>
  <pageMargins left="0.31496062992125984" right="0.19685039370078741" top="0.59055118110236227" bottom="0.39370078740157483" header="0.31496062992125984" footer="0.31496062992125984"/>
  <pageSetup paperSize="9" scale="49" fitToHeight="0" orientation="portrait" horizontalDpi="1200" verticalDpi="1200" r:id="rId1"/>
  <headerFooter alignWithMargins="0">
    <oddFooter>&amp;L&amp;"-,Normale"Foglio di calcolo redatto dalla Commissione GdL OICE Ecosismabonus</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promptTitle="Impianti" xr:uid="{00000000-0002-0000-0600-000000000000}">
          <x14:formula1>
            <xm:f>'Tabella-Z1'!$K$33:$K$45</xm:f>
          </x14:formula1>
          <xm:sqref>S6:AA6</xm:sqref>
        </x14:dataValidation>
        <x14:dataValidation type="list" allowBlank="1" showInputMessage="1" showErrorMessage="1" promptTitle="Strutture" xr:uid="{00000000-0002-0000-0600-000001000000}">
          <x14:formula1>
            <xm:f>'Tabella-Z1'!$K$27:$K$32</xm:f>
          </x14:formula1>
          <xm:sqref>M6:R6</xm:sqref>
        </x14:dataValidation>
        <x14:dataValidation type="list" allowBlank="1" showInputMessage="1" showErrorMessage="1" promptTitle="Edilizia" xr:uid="{00000000-0002-0000-0600-000002000000}">
          <x14:formula1>
            <xm:f>'Tabella-Z1'!$K$5:$K$26</xm:f>
          </x14:formula1>
          <xm:sqref>G6:L6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Y40"/>
  <sheetViews>
    <sheetView showGridLines="0" zoomScale="85" zoomScaleNormal="85" zoomScaleSheetLayoutView="85" zoomScalePageLayoutView="70" workbookViewId="0">
      <selection activeCell="Q8" sqref="Q8"/>
    </sheetView>
  </sheetViews>
  <sheetFormatPr defaultColWidth="9.109375" defaultRowHeight="13.8" x14ac:dyDescent="0.3"/>
  <cols>
    <col min="1" max="1" width="2.109375" style="8" customWidth="1"/>
    <col min="2" max="2" width="32.6640625" style="8" customWidth="1"/>
    <col min="3" max="5" width="40.6640625" style="8" customWidth="1"/>
    <col min="6" max="6" width="32.6640625" style="8" customWidth="1"/>
    <col min="7" max="7" width="1.88671875" style="8" customWidth="1"/>
    <col min="8" max="8" width="6.33203125" style="4" customWidth="1"/>
    <col min="9" max="9" width="3.6640625" style="8" customWidth="1"/>
    <col min="10" max="10" width="6.6640625" style="8" customWidth="1"/>
    <col min="11" max="11" width="8.6640625" style="8" customWidth="1"/>
    <col min="12" max="12" width="3.6640625" style="8" customWidth="1"/>
    <col min="13" max="13" width="6.6640625" style="8" customWidth="1"/>
    <col min="14" max="14" width="8.6640625" style="8" customWidth="1"/>
    <col min="15" max="15" width="3.6640625" style="8" customWidth="1"/>
    <col min="16" max="16" width="6.6640625" style="8" customWidth="1"/>
    <col min="17" max="17" width="12.33203125" style="8" customWidth="1"/>
    <col min="18" max="18" width="3.6640625" style="8" customWidth="1"/>
    <col min="19" max="19" width="6.6640625" style="8" customWidth="1"/>
    <col min="20" max="20" width="12.33203125" style="8" customWidth="1"/>
    <col min="21" max="21" width="3.6640625" style="8" customWidth="1"/>
    <col min="22" max="22" width="6.6640625" style="8" customWidth="1"/>
    <col min="23" max="23" width="8.6640625" style="8" customWidth="1"/>
    <col min="24" max="24" width="3.6640625" style="8" customWidth="1"/>
    <col min="25" max="25" width="6.6640625" style="8" customWidth="1"/>
    <col min="26" max="16384" width="9.109375" style="8"/>
  </cols>
  <sheetData>
    <row r="1" spans="2:25" ht="9" customHeight="1" thickBot="1" x14ac:dyDescent="0.35">
      <c r="D1" s="638"/>
      <c r="E1" s="638"/>
    </row>
    <row r="2" spans="2:25" ht="39.75" customHeight="1" x14ac:dyDescent="0.3">
      <c r="B2" s="645" t="s">
        <v>703</v>
      </c>
      <c r="C2" s="639" t="s">
        <v>704</v>
      </c>
      <c r="D2" s="640"/>
      <c r="E2" s="641"/>
      <c r="F2" s="224" t="s">
        <v>709</v>
      </c>
      <c r="G2" s="35"/>
    </row>
    <row r="3" spans="2:25" ht="57" customHeight="1" thickBot="1" x14ac:dyDescent="0.35">
      <c r="B3" s="646"/>
      <c r="C3" s="642"/>
      <c r="D3" s="643"/>
      <c r="E3" s="644"/>
      <c r="F3" s="225" t="s">
        <v>641</v>
      </c>
      <c r="G3" s="34"/>
    </row>
    <row r="4" spans="2:25" x14ac:dyDescent="0.3">
      <c r="C4" s="26"/>
      <c r="D4" s="4"/>
      <c r="E4" s="4"/>
      <c r="F4" s="4"/>
      <c r="G4" s="4"/>
      <c r="I4" s="4"/>
      <c r="J4" s="4"/>
      <c r="K4" s="4"/>
      <c r="L4" s="4"/>
      <c r="M4" s="4"/>
      <c r="N4" s="4"/>
      <c r="O4" s="4"/>
      <c r="P4" s="4"/>
      <c r="Q4" s="4"/>
      <c r="R4" s="4"/>
      <c r="S4" s="4"/>
      <c r="T4" s="4"/>
      <c r="U4" s="4"/>
      <c r="V4" s="4"/>
      <c r="W4" s="4"/>
      <c r="X4" s="4"/>
      <c r="Y4" s="4"/>
    </row>
    <row r="5" spans="2:25" x14ac:dyDescent="0.3">
      <c r="C5" s="26"/>
      <c r="D5" s="4"/>
      <c r="E5" s="4"/>
      <c r="F5" s="4"/>
      <c r="G5" s="4"/>
      <c r="I5" s="4"/>
      <c r="J5" s="4"/>
      <c r="K5" s="4"/>
      <c r="L5" s="4"/>
      <c r="M5" s="4"/>
      <c r="N5" s="4"/>
      <c r="O5" s="4"/>
      <c r="P5" s="4"/>
      <c r="Q5" s="4"/>
      <c r="R5" s="4"/>
      <c r="S5" s="4"/>
      <c r="T5" s="4"/>
      <c r="U5" s="4"/>
      <c r="V5" s="4"/>
      <c r="W5" s="4"/>
      <c r="X5" s="4"/>
      <c r="Y5" s="4"/>
    </row>
    <row r="6" spans="2:25" s="7" customFormat="1" ht="15.75" customHeight="1" x14ac:dyDescent="0.25">
      <c r="B6" s="637" t="s">
        <v>651</v>
      </c>
      <c r="C6" s="637"/>
      <c r="D6" s="637"/>
      <c r="E6" s="637"/>
      <c r="F6" s="121" t="s">
        <v>642</v>
      </c>
      <c r="G6" s="4"/>
      <c r="H6" s="4"/>
      <c r="I6" s="4"/>
      <c r="J6" s="4"/>
      <c r="K6" s="4"/>
      <c r="L6" s="4"/>
      <c r="M6" s="4"/>
      <c r="N6" s="4"/>
      <c r="O6" s="4"/>
      <c r="P6" s="4"/>
      <c r="Q6" s="4"/>
      <c r="R6" s="4"/>
      <c r="S6" s="4"/>
      <c r="T6" s="4"/>
      <c r="U6" s="4"/>
      <c r="V6" s="4"/>
      <c r="W6" s="4"/>
      <c r="X6" s="4"/>
      <c r="Y6" s="4"/>
    </row>
    <row r="7" spans="2:25" s="31" customFormat="1" ht="14.4" x14ac:dyDescent="0.25">
      <c r="C7" s="234" t="s">
        <v>648</v>
      </c>
      <c r="D7" s="124" t="s">
        <v>649</v>
      </c>
      <c r="E7" s="124" t="s">
        <v>708</v>
      </c>
      <c r="F7" s="118" t="s">
        <v>646</v>
      </c>
      <c r="G7" s="32"/>
      <c r="H7" s="32"/>
      <c r="I7" s="32"/>
      <c r="J7" s="32"/>
      <c r="K7" s="32"/>
      <c r="L7" s="32"/>
      <c r="M7" s="32"/>
      <c r="N7" s="32"/>
      <c r="O7" s="32"/>
      <c r="P7" s="32"/>
      <c r="Q7" s="32"/>
      <c r="R7" s="32"/>
      <c r="S7" s="32"/>
      <c r="T7" s="32"/>
      <c r="U7" s="32"/>
      <c r="V7" s="32"/>
      <c r="W7" s="32"/>
      <c r="X7" s="32"/>
      <c r="Y7" s="32"/>
    </row>
    <row r="8" spans="2:25" s="7" customFormat="1" ht="18" customHeight="1" x14ac:dyDescent="0.25">
      <c r="C8" s="231">
        <f>VLN!G177</f>
        <v>31584.056258313121</v>
      </c>
      <c r="D8" s="126">
        <f>C8*0.22</f>
        <v>6948.4923768288863</v>
      </c>
      <c r="E8" s="126">
        <f>(C8+D8)*0.04</f>
        <v>1541.3019454056805</v>
      </c>
      <c r="F8" s="120">
        <f>SUM(C8:E8)</f>
        <v>40073.850580547689</v>
      </c>
      <c r="G8" s="4"/>
      <c r="H8" s="4"/>
      <c r="I8" s="4"/>
      <c r="J8" s="4"/>
      <c r="K8" s="4"/>
      <c r="L8" s="4"/>
      <c r="M8" s="4"/>
      <c r="N8" s="4"/>
      <c r="O8" s="4"/>
      <c r="P8" s="4"/>
      <c r="Q8" s="4"/>
      <c r="R8" s="4"/>
      <c r="S8" s="4"/>
      <c r="T8" s="4"/>
      <c r="U8" s="4"/>
      <c r="V8" s="4"/>
      <c r="W8" s="4"/>
      <c r="X8" s="4"/>
      <c r="Y8" s="4"/>
    </row>
    <row r="9" spans="2:25" s="7" customFormat="1" ht="18" customHeight="1" x14ac:dyDescent="0.25">
      <c r="C9" s="231"/>
      <c r="D9" s="231"/>
      <c r="E9" s="231"/>
      <c r="F9" s="120"/>
      <c r="G9" s="4"/>
      <c r="H9" s="4"/>
      <c r="I9" s="4"/>
      <c r="J9" s="4"/>
      <c r="K9" s="4"/>
      <c r="L9" s="4"/>
      <c r="M9" s="4"/>
      <c r="N9" s="4"/>
      <c r="O9" s="4"/>
      <c r="P9" s="4"/>
      <c r="Q9" s="4"/>
      <c r="R9" s="4"/>
      <c r="S9" s="4"/>
      <c r="T9" s="4"/>
      <c r="U9" s="4"/>
      <c r="V9" s="4"/>
      <c r="W9" s="4"/>
      <c r="X9" s="4"/>
      <c r="Y9" s="4"/>
    </row>
    <row r="10" spans="2:25" ht="15.75" customHeight="1" x14ac:dyDescent="0.3">
      <c r="B10" s="637" t="s">
        <v>652</v>
      </c>
      <c r="C10" s="637"/>
      <c r="D10" s="637"/>
      <c r="E10" s="637"/>
      <c r="F10" s="121" t="s">
        <v>642</v>
      </c>
    </row>
    <row r="11" spans="2:25" s="33" customFormat="1" ht="14.4" x14ac:dyDescent="0.3">
      <c r="C11" s="234" t="s">
        <v>648</v>
      </c>
      <c r="D11" s="124" t="s">
        <v>649</v>
      </c>
      <c r="E11" s="124" t="s">
        <v>708</v>
      </c>
      <c r="F11" s="118" t="s">
        <v>646</v>
      </c>
      <c r="H11" s="32"/>
    </row>
    <row r="12" spans="2:25" ht="18" x14ac:dyDescent="0.3">
      <c r="C12" s="231">
        <f>GEO!G177</f>
        <v>14001.511486760708</v>
      </c>
      <c r="D12" s="126">
        <f>C12*0.22</f>
        <v>3080.3325270873556</v>
      </c>
      <c r="E12" s="126">
        <f>(C12+D12)*0.04</f>
        <v>683.27376055392267</v>
      </c>
      <c r="F12" s="120">
        <f>SUM(C12:E12)</f>
        <v>17765.117774401988</v>
      </c>
    </row>
    <row r="13" spans="2:25" ht="11.25" customHeight="1" x14ac:dyDescent="0.3">
      <c r="B13" s="125"/>
      <c r="C13" s="125"/>
      <c r="D13" s="126"/>
      <c r="E13" s="126"/>
      <c r="F13" s="120"/>
    </row>
    <row r="14" spans="2:25" ht="15.75" customHeight="1" x14ac:dyDescent="0.3">
      <c r="B14" s="637" t="s">
        <v>653</v>
      </c>
      <c r="C14" s="637"/>
      <c r="D14" s="637"/>
      <c r="E14" s="637"/>
      <c r="F14" s="121" t="s">
        <v>643</v>
      </c>
    </row>
    <row r="15" spans="2:25" s="33" customFormat="1" ht="14.4" x14ac:dyDescent="0.3">
      <c r="C15" s="234" t="s">
        <v>648</v>
      </c>
      <c r="D15" s="124" t="s">
        <v>649</v>
      </c>
      <c r="E15" s="124" t="s">
        <v>708</v>
      </c>
      <c r="F15" s="118" t="s">
        <v>647</v>
      </c>
      <c r="H15" s="32"/>
    </row>
    <row r="16" spans="2:25" ht="18" x14ac:dyDescent="0.3">
      <c r="C16" s="231">
        <f>APE!G177*'INPUT DATI'!E25</f>
        <v>18665.192661553236</v>
      </c>
      <c r="D16" s="126">
        <f>C16*0.22</f>
        <v>4106.3423855417122</v>
      </c>
      <c r="E16" s="126">
        <f>(C16+D16)*0.04</f>
        <v>910.86140188379795</v>
      </c>
      <c r="F16" s="120">
        <f>SUM(C16:E16)</f>
        <v>23682.396448978747</v>
      </c>
    </row>
    <row r="17" spans="2:8" ht="11.25" customHeight="1" x14ac:dyDescent="0.3">
      <c r="B17" s="36"/>
      <c r="C17" s="36"/>
      <c r="D17" s="37"/>
      <c r="E17" s="37"/>
      <c r="F17" s="38"/>
    </row>
    <row r="18" spans="2:8" ht="15.75" customHeight="1" x14ac:dyDescent="0.3">
      <c r="B18" s="637" t="s">
        <v>721</v>
      </c>
      <c r="C18" s="637"/>
      <c r="D18" s="637"/>
      <c r="E18" s="637"/>
      <c r="F18" s="121" t="s">
        <v>644</v>
      </c>
    </row>
    <row r="19" spans="2:8" s="33" customFormat="1" ht="14.4" x14ac:dyDescent="0.3">
      <c r="C19" s="234" t="s">
        <v>648</v>
      </c>
      <c r="D19" s="124" t="s">
        <v>649</v>
      </c>
      <c r="E19" s="124" t="s">
        <v>708</v>
      </c>
      <c r="F19" s="118" t="s">
        <v>647</v>
      </c>
      <c r="H19" s="32"/>
    </row>
    <row r="20" spans="2:8" ht="18" x14ac:dyDescent="0.3">
      <c r="C20" s="231">
        <f>'PRG+ESE'!G179</f>
        <v>281033.3873040551</v>
      </c>
      <c r="D20" s="126">
        <f>C20*0.22</f>
        <v>61827.345206892125</v>
      </c>
      <c r="E20" s="126">
        <f>(C20+D20)*0.04</f>
        <v>13714.429300437889</v>
      </c>
      <c r="F20" s="120">
        <f>SUM(C20:E20)</f>
        <v>356575.16181138513</v>
      </c>
    </row>
    <row r="21" spans="2:8" ht="18" x14ac:dyDescent="0.3">
      <c r="C21" s="231"/>
      <c r="D21" s="231"/>
      <c r="E21" s="231"/>
      <c r="F21" s="120"/>
    </row>
    <row r="22" spans="2:8" ht="15.75" customHeight="1" x14ac:dyDescent="0.3">
      <c r="B22" s="637" t="s">
        <v>715</v>
      </c>
      <c r="C22" s="637"/>
      <c r="D22" s="637"/>
      <c r="E22" s="637"/>
      <c r="F22" s="121" t="s">
        <v>642</v>
      </c>
    </row>
    <row r="23" spans="2:8" s="33" customFormat="1" ht="14.4" x14ac:dyDescent="0.3">
      <c r="C23" s="234" t="s">
        <v>648</v>
      </c>
      <c r="D23" s="228" t="s">
        <v>649</v>
      </c>
      <c r="E23" s="228" t="s">
        <v>708</v>
      </c>
      <c r="F23" s="118" t="s">
        <v>647</v>
      </c>
      <c r="H23" s="32"/>
    </row>
    <row r="24" spans="2:8" ht="21" customHeight="1" x14ac:dyDescent="0.3">
      <c r="C24" s="231">
        <f>CLL!G177</f>
        <v>25559.848051154499</v>
      </c>
      <c r="D24" s="230">
        <f>C24*0.22</f>
        <v>5623.1665712539898</v>
      </c>
      <c r="E24" s="230">
        <f>(C24+D24)*0.04</f>
        <v>1247.3205848963396</v>
      </c>
      <c r="F24" s="120">
        <f>SUM(C24:E24)</f>
        <v>32430.33520730483</v>
      </c>
    </row>
    <row r="25" spans="2:8" ht="18" x14ac:dyDescent="0.3">
      <c r="C25" s="231"/>
      <c r="D25" s="231"/>
      <c r="E25" s="231"/>
      <c r="F25" s="120"/>
    </row>
    <row r="26" spans="2:8" ht="15.75" customHeight="1" x14ac:dyDescent="0.3">
      <c r="B26" s="232" t="s">
        <v>654</v>
      </c>
      <c r="C26" s="226"/>
      <c r="D26" s="226"/>
      <c r="E26" s="226"/>
      <c r="F26" s="121" t="s">
        <v>644</v>
      </c>
    </row>
    <row r="27" spans="2:8" ht="18.75" customHeight="1" x14ac:dyDescent="0.3">
      <c r="C27" s="228" t="s">
        <v>648</v>
      </c>
      <c r="D27" s="228" t="s">
        <v>649</v>
      </c>
      <c r="E27" s="228" t="s">
        <v>708</v>
      </c>
      <c r="F27" s="118" t="s">
        <v>647</v>
      </c>
    </row>
    <row r="28" spans="2:8" s="33" customFormat="1" ht="18" x14ac:dyDescent="0.3">
      <c r="C28" s="230">
        <f>SR!G177</f>
        <v>39634.926586270907</v>
      </c>
      <c r="D28" s="230">
        <f>C28*0.22</f>
        <v>8719.6838489795991</v>
      </c>
      <c r="E28" s="230">
        <f>(C28+D28)*0.04</f>
        <v>1934.1844174100204</v>
      </c>
      <c r="F28" s="120">
        <f>SUM(C28:E28)</f>
        <v>50288.794852660525</v>
      </c>
      <c r="H28" s="32"/>
    </row>
    <row r="29" spans="2:8" x14ac:dyDescent="0.3">
      <c r="B29" s="29"/>
      <c r="C29" s="29"/>
      <c r="D29" s="29"/>
      <c r="E29" s="29"/>
      <c r="F29" s="29"/>
    </row>
    <row r="30" spans="2:8" ht="30" customHeight="1" x14ac:dyDescent="0.3">
      <c r="B30" s="233" t="s">
        <v>720</v>
      </c>
      <c r="C30" s="227"/>
      <c r="D30" s="227"/>
      <c r="E30" s="227"/>
      <c r="F30" s="227"/>
    </row>
    <row r="31" spans="2:8" ht="14.4" x14ac:dyDescent="0.3">
      <c r="C31" s="228" t="s">
        <v>648</v>
      </c>
      <c r="D31" s="228" t="s">
        <v>649</v>
      </c>
      <c r="E31" s="228" t="s">
        <v>645</v>
      </c>
      <c r="F31" s="118" t="s">
        <v>650</v>
      </c>
    </row>
    <row r="32" spans="2:8" ht="18" x14ac:dyDescent="0.3">
      <c r="C32" s="229">
        <f>C8+C12+C16+C20+C24+C28</f>
        <v>410478.92234810762</v>
      </c>
      <c r="D32" s="229">
        <f>D8+D12+D16+D20+D24+D28</f>
        <v>90305.362916583661</v>
      </c>
      <c r="E32" s="229">
        <f>E8+E12+E16+E20+E24+E28</f>
        <v>20031.37141058765</v>
      </c>
      <c r="F32" s="119">
        <f>F8+F12+F16+F20+F24+F28</f>
        <v>520815.65667527891</v>
      </c>
    </row>
    <row r="35" spans="2:8" x14ac:dyDescent="0.3">
      <c r="B35" s="396" t="s">
        <v>757</v>
      </c>
    </row>
    <row r="37" spans="2:8" s="246" customFormat="1" x14ac:dyDescent="0.3">
      <c r="B37" s="244" t="s">
        <v>722</v>
      </c>
      <c r="C37" s="245"/>
      <c r="D37" s="245"/>
      <c r="E37" s="245"/>
      <c r="F37" s="245"/>
      <c r="H37" s="242"/>
    </row>
    <row r="38" spans="2:8" s="246" customFormat="1" ht="33" customHeight="1" x14ac:dyDescent="0.3">
      <c r="B38" s="636" t="s">
        <v>752</v>
      </c>
      <c r="C38" s="636"/>
      <c r="D38" s="636"/>
      <c r="E38" s="636"/>
      <c r="F38" s="636"/>
      <c r="H38" s="242"/>
    </row>
    <row r="39" spans="2:8" s="246" customFormat="1" ht="33" customHeight="1" x14ac:dyDescent="0.3">
      <c r="B39" s="636" t="s">
        <v>760</v>
      </c>
      <c r="C39" s="636"/>
      <c r="D39" s="636"/>
      <c r="E39" s="636"/>
      <c r="F39" s="636"/>
      <c r="H39" s="242"/>
    </row>
    <row r="40" spans="2:8" s="246" customFormat="1" ht="27.75" customHeight="1" x14ac:dyDescent="0.3">
      <c r="B40" s="636" t="s">
        <v>759</v>
      </c>
      <c r="C40" s="636"/>
      <c r="D40" s="636"/>
      <c r="E40" s="636"/>
      <c r="F40" s="636"/>
      <c r="H40" s="242"/>
    </row>
  </sheetData>
  <sheetProtection selectLockedCells="1"/>
  <mergeCells count="11">
    <mergeCell ref="B38:F38"/>
    <mergeCell ref="B39:F39"/>
    <mergeCell ref="B40:F40"/>
    <mergeCell ref="B22:E22"/>
    <mergeCell ref="D1:E1"/>
    <mergeCell ref="C2:E3"/>
    <mergeCell ref="B18:E18"/>
    <mergeCell ref="B14:E14"/>
    <mergeCell ref="B10:E10"/>
    <mergeCell ref="B6:E6"/>
    <mergeCell ref="B2:B3"/>
  </mergeCells>
  <pageMargins left="0.31496062992125984" right="0.19685039370078741" top="0.59055118110236227" bottom="0.59055118110236227" header="0.31496062992125984" footer="0.31496062992125984"/>
  <pageSetup paperSize="9" scale="53" fitToHeight="0" orientation="portrait" r:id="rId1"/>
  <headerFooter>
    <oddFooter>&amp;L&amp;"-,Normale"Foglio di calcolo redatto dalla Commissione GdL OICE Ecosismabonus</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2"/>
  <dimension ref="B2:M66"/>
  <sheetViews>
    <sheetView zoomScale="130" zoomScaleNormal="130" workbookViewId="0">
      <selection activeCell="B5" sqref="B5:B26"/>
    </sheetView>
  </sheetViews>
  <sheetFormatPr defaultRowHeight="13.2" x14ac:dyDescent="0.25"/>
  <cols>
    <col min="1" max="1" width="3.6640625" customWidth="1"/>
    <col min="2" max="2" width="16.6640625" customWidth="1"/>
    <col min="3" max="3" width="22.6640625" customWidth="1"/>
    <col min="4" max="4" width="6.44140625" style="2" customWidth="1"/>
    <col min="5" max="7" width="9.109375" style="2"/>
    <col min="8" max="8" width="48.109375" customWidth="1"/>
    <col min="9" max="9" width="11.88671875" style="2" customWidth="1"/>
    <col min="10" max="10" width="11.88671875" customWidth="1"/>
    <col min="11" max="11" width="36.109375" hidden="1" customWidth="1"/>
    <col min="12" max="12" width="9.109375" hidden="1" customWidth="1"/>
    <col min="13" max="13" width="5.6640625" hidden="1" customWidth="1"/>
  </cols>
  <sheetData>
    <row r="2" spans="2:13" ht="28.5" customHeight="1" x14ac:dyDescent="0.25">
      <c r="B2" s="657" t="s">
        <v>12</v>
      </c>
      <c r="C2" s="657"/>
      <c r="D2" s="657"/>
      <c r="E2" s="657"/>
      <c r="F2" s="657"/>
      <c r="G2" s="657"/>
      <c r="H2" s="657"/>
      <c r="I2" s="657"/>
    </row>
    <row r="3" spans="2:13" ht="41.25" customHeight="1" x14ac:dyDescent="0.25">
      <c r="B3" s="658" t="s">
        <v>738</v>
      </c>
      <c r="C3" s="659" t="s">
        <v>50</v>
      </c>
      <c r="D3" s="661" t="s">
        <v>51</v>
      </c>
      <c r="E3" s="663" t="s">
        <v>13</v>
      </c>
      <c r="F3" s="664"/>
      <c r="G3" s="664"/>
      <c r="H3" s="366" t="s">
        <v>14</v>
      </c>
      <c r="I3" s="367" t="s">
        <v>52</v>
      </c>
    </row>
    <row r="4" spans="2:13" ht="30.6" x14ac:dyDescent="0.25">
      <c r="B4" s="658"/>
      <c r="C4" s="660"/>
      <c r="D4" s="662"/>
      <c r="E4" s="321" t="s">
        <v>53</v>
      </c>
      <c r="F4" s="320" t="s">
        <v>48</v>
      </c>
      <c r="G4" s="320" t="s">
        <v>49</v>
      </c>
      <c r="H4" s="320"/>
      <c r="I4" s="320" t="s">
        <v>0</v>
      </c>
    </row>
    <row r="5" spans="2:13" ht="23.4" x14ac:dyDescent="0.25">
      <c r="B5" s="648" t="s">
        <v>8</v>
      </c>
      <c r="C5" s="649" t="s">
        <v>54</v>
      </c>
      <c r="D5" s="322" t="s">
        <v>55</v>
      </c>
      <c r="E5" s="322" t="s">
        <v>56</v>
      </c>
      <c r="F5" s="322" t="s">
        <v>57</v>
      </c>
      <c r="G5" s="323"/>
      <c r="H5" s="324" t="s">
        <v>17</v>
      </c>
      <c r="I5" s="325">
        <v>0.65</v>
      </c>
      <c r="K5" t="str">
        <f>CONCATENATE(D5,"-",C5,"-Edifici semplici")</f>
        <v>E.01-Insediamenti Produttivi Agricoltura-Industria- Artigianato-Edifici semplici</v>
      </c>
      <c r="L5" s="1">
        <f>I5</f>
        <v>0.65</v>
      </c>
      <c r="M5" s="2"/>
    </row>
    <row r="6" spans="2:13" ht="20.100000000000001" customHeight="1" x14ac:dyDescent="0.25">
      <c r="B6" s="648"/>
      <c r="C6" s="649"/>
      <c r="D6" s="322" t="s">
        <v>58</v>
      </c>
      <c r="E6" s="322" t="s">
        <v>59</v>
      </c>
      <c r="F6" s="322" t="s">
        <v>57</v>
      </c>
      <c r="G6" s="323"/>
      <c r="H6" s="324" t="s">
        <v>18</v>
      </c>
      <c r="I6" s="325">
        <v>0.95</v>
      </c>
      <c r="K6" t="str">
        <f>CONCATENATE(D6,"-",C5,"-Edifici complessi")</f>
        <v>E.02-Insediamenti Produttivi Agricoltura-Industria- Artigianato-Edifici complessi</v>
      </c>
      <c r="L6" s="1">
        <f>I6</f>
        <v>0.95</v>
      </c>
      <c r="M6" s="2"/>
    </row>
    <row r="7" spans="2:13" ht="20.100000000000001" customHeight="1" x14ac:dyDescent="0.25">
      <c r="B7" s="648"/>
      <c r="C7" s="650" t="s">
        <v>60</v>
      </c>
      <c r="D7" s="326" t="s">
        <v>61</v>
      </c>
      <c r="E7" s="326" t="s">
        <v>59</v>
      </c>
      <c r="F7" s="326" t="s">
        <v>57</v>
      </c>
      <c r="G7" s="327"/>
      <c r="H7" s="328" t="s">
        <v>19</v>
      </c>
      <c r="I7" s="329">
        <v>0.95</v>
      </c>
      <c r="K7" t="str">
        <f>CONCATENATE(D7,"-",C7,"-Edifici semplici")</f>
        <v>E.03-Industria Alberghiera, Turismo e Commercio e Servizi per la Mobilità-Edifici semplici</v>
      </c>
      <c r="L7" s="1">
        <f>I7</f>
        <v>0.95</v>
      </c>
      <c r="M7" s="2"/>
    </row>
    <row r="8" spans="2:13" ht="20.100000000000001" customHeight="1" x14ac:dyDescent="0.25">
      <c r="B8" s="648"/>
      <c r="C8" s="650"/>
      <c r="D8" s="326" t="s">
        <v>62</v>
      </c>
      <c r="E8" s="326" t="s">
        <v>63</v>
      </c>
      <c r="F8" s="326" t="s">
        <v>57</v>
      </c>
      <c r="G8" s="327"/>
      <c r="H8" s="328" t="s">
        <v>20</v>
      </c>
      <c r="I8" s="329">
        <v>1.2</v>
      </c>
      <c r="K8" t="str">
        <f>CONCATENATE(D8,"-",C7,"-Edifici complessi")</f>
        <v>E.04-Industria Alberghiera, Turismo e Commercio e Servizi per la Mobilità-Edifici complessi</v>
      </c>
      <c r="L8" s="1">
        <f>I8</f>
        <v>1.2</v>
      </c>
      <c r="M8" s="2"/>
    </row>
    <row r="9" spans="2:13" ht="20.100000000000001" customHeight="1" x14ac:dyDescent="0.25">
      <c r="B9" s="648"/>
      <c r="C9" s="649" t="s">
        <v>15</v>
      </c>
      <c r="D9" s="322" t="s">
        <v>64</v>
      </c>
      <c r="E9" s="322" t="s">
        <v>56</v>
      </c>
      <c r="F9" s="322" t="s">
        <v>57</v>
      </c>
      <c r="G9" s="323"/>
      <c r="H9" s="324" t="s">
        <v>21</v>
      </c>
      <c r="I9" s="325">
        <v>0.65</v>
      </c>
      <c r="K9" t="str">
        <f>CONCATENATE(D9,"-",C9,"-Edifici semplici")</f>
        <v>E.05-Residenza-Edifici semplici</v>
      </c>
      <c r="L9" s="1">
        <f t="shared" ref="L9:L66" si="0">I9</f>
        <v>0.65</v>
      </c>
      <c r="M9" s="2"/>
    </row>
    <row r="10" spans="2:13" ht="20.100000000000001" customHeight="1" x14ac:dyDescent="0.25">
      <c r="B10" s="648"/>
      <c r="C10" s="649"/>
      <c r="D10" s="322" t="s">
        <v>65</v>
      </c>
      <c r="E10" s="322" t="s">
        <v>59</v>
      </c>
      <c r="F10" s="322" t="s">
        <v>57</v>
      </c>
      <c r="G10" s="323"/>
      <c r="H10" s="324" t="s">
        <v>22</v>
      </c>
      <c r="I10" s="325">
        <v>0.95</v>
      </c>
      <c r="K10" t="str">
        <f>CONCATENATE(D10,"-",C9,"-Edifici correnti")</f>
        <v>E.06-Residenza-Edifici correnti</v>
      </c>
      <c r="L10" s="1">
        <f t="shared" si="0"/>
        <v>0.95</v>
      </c>
      <c r="M10" s="2"/>
    </row>
    <row r="11" spans="2:13" ht="20.100000000000001" customHeight="1" x14ac:dyDescent="0.25">
      <c r="B11" s="648"/>
      <c r="C11" s="649"/>
      <c r="D11" s="322" t="s">
        <v>66</v>
      </c>
      <c r="E11" s="322" t="s">
        <v>63</v>
      </c>
      <c r="F11" s="322" t="s">
        <v>57</v>
      </c>
      <c r="G11" s="323"/>
      <c r="H11" s="324" t="s">
        <v>23</v>
      </c>
      <c r="I11" s="325">
        <v>1.2</v>
      </c>
      <c r="K11" t="str">
        <f>CONCATENATE(D11,"-",C9,"-Edifici pregiati")</f>
        <v>E.07-Residenza-Edifici pregiati</v>
      </c>
      <c r="L11" s="1">
        <f t="shared" si="0"/>
        <v>1.2</v>
      </c>
      <c r="M11" s="2"/>
    </row>
    <row r="12" spans="2:13" ht="23.4" x14ac:dyDescent="0.25">
      <c r="B12" s="648"/>
      <c r="C12" s="650" t="s">
        <v>16</v>
      </c>
      <c r="D12" s="326" t="s">
        <v>67</v>
      </c>
      <c r="E12" s="326" t="s">
        <v>59</v>
      </c>
      <c r="F12" s="326" t="s">
        <v>57</v>
      </c>
      <c r="G12" s="327"/>
      <c r="H12" s="328" t="s">
        <v>24</v>
      </c>
      <c r="I12" s="329">
        <v>0.95</v>
      </c>
      <c r="K12" t="str">
        <f>CONCATENATE(D12,"-",C12,"-Edifici semplici")</f>
        <v>E.08-Sanità, Istruzione, Ricerca-Edifici semplici</v>
      </c>
      <c r="L12" s="1">
        <f t="shared" si="0"/>
        <v>0.95</v>
      </c>
      <c r="M12" s="2"/>
    </row>
    <row r="13" spans="2:13" ht="20.100000000000001" customHeight="1" x14ac:dyDescent="0.25">
      <c r="B13" s="648"/>
      <c r="C13" s="650"/>
      <c r="D13" s="326" t="s">
        <v>68</v>
      </c>
      <c r="E13" s="326" t="s">
        <v>63</v>
      </c>
      <c r="F13" s="326" t="s">
        <v>57</v>
      </c>
      <c r="G13" s="327"/>
      <c r="H13" s="328" t="s">
        <v>25</v>
      </c>
      <c r="I13" s="329">
        <v>1.1499999999999999</v>
      </c>
      <c r="K13" t="str">
        <f>CONCATENATE(D13,"-",C12,"-Edifici correnti")</f>
        <v>E.09-Sanità, Istruzione, Ricerca-Edifici correnti</v>
      </c>
      <c r="L13" s="1">
        <f t="shared" si="0"/>
        <v>1.1499999999999999</v>
      </c>
      <c r="M13" s="2"/>
    </row>
    <row r="14" spans="2:13" ht="20.100000000000001" customHeight="1" x14ac:dyDescent="0.25">
      <c r="B14" s="648"/>
      <c r="C14" s="650"/>
      <c r="D14" s="326" t="s">
        <v>69</v>
      </c>
      <c r="E14" s="326" t="s">
        <v>63</v>
      </c>
      <c r="F14" s="326" t="s">
        <v>57</v>
      </c>
      <c r="G14" s="327"/>
      <c r="H14" s="328" t="s">
        <v>26</v>
      </c>
      <c r="I14" s="329">
        <v>1.2</v>
      </c>
      <c r="K14" t="str">
        <f>CONCATENATE(D14,"-",C12,"-Edifici complessi")</f>
        <v>E.10-Sanità, Istruzione, Ricerca-Edifici complessi</v>
      </c>
      <c r="L14" s="1">
        <f t="shared" si="0"/>
        <v>1.2</v>
      </c>
      <c r="M14" s="2"/>
    </row>
    <row r="15" spans="2:13" ht="31.2" x14ac:dyDescent="0.25">
      <c r="B15" s="648"/>
      <c r="C15" s="649" t="s">
        <v>70</v>
      </c>
      <c r="D15" s="322" t="s">
        <v>71</v>
      </c>
      <c r="E15" s="322" t="s">
        <v>59</v>
      </c>
      <c r="F15" s="322" t="s">
        <v>57</v>
      </c>
      <c r="G15" s="323"/>
      <c r="H15" s="324" t="s">
        <v>27</v>
      </c>
      <c r="I15" s="325">
        <v>0.95</v>
      </c>
      <c r="K15" t="str">
        <f>CONCATENATE(D15,"-",C15,"-Edifici semplici")</f>
        <v>E.11-Cultura, Vita Sociale, Sport, Culto-Edifici semplici</v>
      </c>
      <c r="L15" s="1">
        <f t="shared" si="0"/>
        <v>0.95</v>
      </c>
      <c r="M15" s="2"/>
    </row>
    <row r="16" spans="2:13" ht="20.100000000000001" customHeight="1" x14ac:dyDescent="0.25">
      <c r="B16" s="648"/>
      <c r="C16" s="649"/>
      <c r="D16" s="322" t="s">
        <v>72</v>
      </c>
      <c r="E16" s="322" t="s">
        <v>63</v>
      </c>
      <c r="F16" s="322" t="s">
        <v>57</v>
      </c>
      <c r="G16" s="323"/>
      <c r="H16" s="324" t="s">
        <v>28</v>
      </c>
      <c r="I16" s="325">
        <v>1.1499999999999999</v>
      </c>
      <c r="K16" t="str">
        <f>CONCATENATE(D16,"-",C15,"-Edifici correnti")</f>
        <v>E.12-Cultura, Vita Sociale, Sport, Culto-Edifici correnti</v>
      </c>
      <c r="L16" s="1">
        <f t="shared" si="0"/>
        <v>1.1499999999999999</v>
      </c>
      <c r="M16" s="2"/>
    </row>
    <row r="17" spans="2:13" ht="31.2" x14ac:dyDescent="0.25">
      <c r="B17" s="648"/>
      <c r="C17" s="649"/>
      <c r="D17" s="322" t="s">
        <v>73</v>
      </c>
      <c r="E17" s="322" t="s">
        <v>63</v>
      </c>
      <c r="F17" s="322" t="s">
        <v>57</v>
      </c>
      <c r="G17" s="323"/>
      <c r="H17" s="324" t="s">
        <v>29</v>
      </c>
      <c r="I17" s="325">
        <v>1.2</v>
      </c>
      <c r="K17" t="str">
        <f>CONCATENATE(D17,"-",C15,"-Edifici complessi")</f>
        <v>E.13-Cultura, Vita Sociale, Sport, Culto-Edifici complessi</v>
      </c>
      <c r="L17" s="1">
        <f t="shared" si="0"/>
        <v>1.2</v>
      </c>
      <c r="M17" s="2"/>
    </row>
    <row r="18" spans="2:13" ht="20.100000000000001" customHeight="1" x14ac:dyDescent="0.25">
      <c r="B18" s="648"/>
      <c r="C18" s="650" t="s">
        <v>74</v>
      </c>
      <c r="D18" s="326" t="s">
        <v>75</v>
      </c>
      <c r="E18" s="326" t="s">
        <v>56</v>
      </c>
      <c r="F18" s="326" t="s">
        <v>57</v>
      </c>
      <c r="G18" s="327"/>
      <c r="H18" s="328" t="s">
        <v>30</v>
      </c>
      <c r="I18" s="329">
        <v>0.65</v>
      </c>
      <c r="K18" t="str">
        <f>CONCATENATE(D18,"-",C18,"-Edifici di modesta importanza")</f>
        <v>E.14-Sedi amministrative, giudiziarie, delle forze dell'ordine-Edifici di modesta importanza</v>
      </c>
      <c r="L18" s="1">
        <f t="shared" si="0"/>
        <v>0.65</v>
      </c>
      <c r="M18" s="2"/>
    </row>
    <row r="19" spans="2:13" ht="20.100000000000001" customHeight="1" x14ac:dyDescent="0.25">
      <c r="B19" s="648"/>
      <c r="C19" s="650"/>
      <c r="D19" s="326" t="s">
        <v>76</v>
      </c>
      <c r="E19" s="326" t="s">
        <v>59</v>
      </c>
      <c r="F19" s="326" t="s">
        <v>57</v>
      </c>
      <c r="G19" s="327"/>
      <c r="H19" s="328" t="s">
        <v>31</v>
      </c>
      <c r="I19" s="329">
        <v>0.95</v>
      </c>
      <c r="K19" t="str">
        <f>CONCATENATE(D19,"-",C18,"-Edifici di importanza corrente")</f>
        <v>E.15-Sedi amministrative, giudiziarie, delle forze dell'ordine-Edifici di importanza corrente</v>
      </c>
      <c r="L19" s="1">
        <f t="shared" si="0"/>
        <v>0.95</v>
      </c>
      <c r="M19" s="2"/>
    </row>
    <row r="20" spans="2:13" ht="23.4" x14ac:dyDescent="0.25">
      <c r="B20" s="648"/>
      <c r="C20" s="650"/>
      <c r="D20" s="326" t="s">
        <v>77</v>
      </c>
      <c r="E20" s="326" t="s">
        <v>63</v>
      </c>
      <c r="F20" s="326" t="s">
        <v>57</v>
      </c>
      <c r="G20" s="327"/>
      <c r="H20" s="328" t="s">
        <v>32</v>
      </c>
      <c r="I20" s="329">
        <v>1.2</v>
      </c>
      <c r="K20" t="str">
        <f>CONCATENATE(D20,"-",C18,"-Edifici di importanza maggiore")</f>
        <v>E.16-Sedi amministrative, giudiziarie, delle forze dell'ordine-Edifici di importanza maggiore</v>
      </c>
      <c r="L20" s="1">
        <f t="shared" si="0"/>
        <v>1.2</v>
      </c>
      <c r="M20" s="2"/>
    </row>
    <row r="21" spans="2:13" ht="20.100000000000001" customHeight="1" x14ac:dyDescent="0.25">
      <c r="B21" s="656"/>
      <c r="C21" s="649" t="s">
        <v>78</v>
      </c>
      <c r="D21" s="322" t="s">
        <v>79</v>
      </c>
      <c r="E21" s="322" t="s">
        <v>56</v>
      </c>
      <c r="F21" s="322" t="s">
        <v>57</v>
      </c>
      <c r="G21" s="323"/>
      <c r="H21" s="324" t="s">
        <v>33</v>
      </c>
      <c r="I21" s="325">
        <v>0.65</v>
      </c>
      <c r="K21" t="str">
        <f>CONCATENATE(D21,"-",C21,"-Opere semplici")</f>
        <v>E.17-Arredi, Forniture, Aree esterne pertinenziali allestite-Opere semplici</v>
      </c>
      <c r="L21" s="1">
        <f t="shared" si="0"/>
        <v>0.65</v>
      </c>
      <c r="M21" s="2"/>
    </row>
    <row r="22" spans="2:13" ht="20.100000000000001" customHeight="1" x14ac:dyDescent="0.25">
      <c r="B22" s="656"/>
      <c r="C22" s="655"/>
      <c r="D22" s="322" t="s">
        <v>80</v>
      </c>
      <c r="E22" s="322" t="s">
        <v>59</v>
      </c>
      <c r="F22" s="322" t="s">
        <v>57</v>
      </c>
      <c r="G22" s="323"/>
      <c r="H22" s="324" t="s">
        <v>34</v>
      </c>
      <c r="I22" s="325">
        <v>0.95</v>
      </c>
      <c r="K22" t="str">
        <f>CONCATENATE(D22,"-",C21,"-Opere correnti")</f>
        <v>E.18-Arredi, Forniture, Aree esterne pertinenziali allestite-Opere correnti</v>
      </c>
      <c r="L22" s="1">
        <f t="shared" si="0"/>
        <v>0.95</v>
      </c>
      <c r="M22" s="2"/>
    </row>
    <row r="23" spans="2:13" ht="15.6" x14ac:dyDescent="0.25">
      <c r="B23" s="656"/>
      <c r="C23" s="655"/>
      <c r="D23" s="322" t="s">
        <v>81</v>
      </c>
      <c r="E23" s="322" t="s">
        <v>63</v>
      </c>
      <c r="F23" s="322" t="s">
        <v>57</v>
      </c>
      <c r="G23" s="323"/>
      <c r="H23" s="324" t="s">
        <v>35</v>
      </c>
      <c r="I23" s="325">
        <v>1.2</v>
      </c>
      <c r="K23" t="str">
        <f>CONCATENATE(D23,"-",C21,"-Opere complesse")</f>
        <v>E.19-Arredi, Forniture, Aree esterne pertinenziali allestite-Opere complesse</v>
      </c>
      <c r="L23" s="1">
        <f t="shared" si="0"/>
        <v>1.2</v>
      </c>
      <c r="M23" s="2"/>
    </row>
    <row r="24" spans="2:13" ht="20.100000000000001" customHeight="1" x14ac:dyDescent="0.25">
      <c r="B24" s="656"/>
      <c r="C24" s="650" t="s">
        <v>82</v>
      </c>
      <c r="D24" s="326" t="s">
        <v>83</v>
      </c>
      <c r="E24" s="326" t="s">
        <v>59</v>
      </c>
      <c r="F24" s="326" t="s">
        <v>57</v>
      </c>
      <c r="G24" s="327"/>
      <c r="H24" s="328" t="s">
        <v>36</v>
      </c>
      <c r="I24" s="329">
        <v>0.95</v>
      </c>
      <c r="K24" t="str">
        <f>CONCATENATE(D24,"-",C24,"-Manutenzione straordinaria su edifici esistenti")</f>
        <v>E.20-Edifici e manufatti esistenti-Manutenzione straordinaria su edifici esistenti</v>
      </c>
      <c r="L24" s="1">
        <f t="shared" si="0"/>
        <v>0.95</v>
      </c>
      <c r="M24" s="2"/>
    </row>
    <row r="25" spans="2:13" ht="20.100000000000001" customHeight="1" x14ac:dyDescent="0.25">
      <c r="B25" s="656"/>
      <c r="C25" s="655"/>
      <c r="D25" s="326" t="s">
        <v>84</v>
      </c>
      <c r="E25" s="326" t="s">
        <v>63</v>
      </c>
      <c r="F25" s="326" t="s">
        <v>57</v>
      </c>
      <c r="G25" s="327"/>
      <c r="H25" s="328" t="s">
        <v>433</v>
      </c>
      <c r="I25" s="329">
        <v>1.2</v>
      </c>
      <c r="K25" t="str">
        <f>CONCATENATE(D25,"-",C24,"-Manutenzione straordinaria su edifici di interesse storico non soggetti")</f>
        <v>E.21-Edifici e manufatti esistenti-Manutenzione straordinaria su edifici di interesse storico non soggetti</v>
      </c>
      <c r="L25" s="1">
        <f t="shared" si="0"/>
        <v>1.2</v>
      </c>
      <c r="M25" s="2"/>
    </row>
    <row r="26" spans="2:13" ht="20.100000000000001" customHeight="1" x14ac:dyDescent="0.25">
      <c r="B26" s="656"/>
      <c r="C26" s="655"/>
      <c r="D26" s="326" t="s">
        <v>85</v>
      </c>
      <c r="E26" s="326" t="s">
        <v>86</v>
      </c>
      <c r="F26" s="326" t="s">
        <v>57</v>
      </c>
      <c r="G26" s="327"/>
      <c r="H26" s="328" t="s">
        <v>37</v>
      </c>
      <c r="I26" s="329">
        <v>1.55</v>
      </c>
      <c r="K26" t="str">
        <f>CONCATENATE(D26,"-",C24,"-Manutenzione straordinaria su edifici di interesse storico soggetti")</f>
        <v>E.22-Edifici e manufatti esistenti-Manutenzione straordinaria su edifici di interesse storico soggetti</v>
      </c>
      <c r="L26" s="1">
        <f t="shared" si="0"/>
        <v>1.55</v>
      </c>
      <c r="M26" s="2"/>
    </row>
    <row r="27" spans="2:13" ht="24" customHeight="1" x14ac:dyDescent="0.25">
      <c r="B27" s="648" t="s">
        <v>10</v>
      </c>
      <c r="C27" s="649" t="s">
        <v>87</v>
      </c>
      <c r="D27" s="322" t="s">
        <v>88</v>
      </c>
      <c r="E27" s="322" t="s">
        <v>89</v>
      </c>
      <c r="F27" s="322" t="s">
        <v>57</v>
      </c>
      <c r="G27" s="323"/>
      <c r="H27" s="324" t="s">
        <v>38</v>
      </c>
      <c r="I27" s="325">
        <v>0.7</v>
      </c>
      <c r="K27" t="str">
        <f>CONCATENATE(D27,"-",C27,"-Strutture in c.a. non soggette ad azione sismica e temporanee")</f>
        <v>S.01-Strutture, Opere infrastrutturali puntuali, non soggette ad azioni sismiche, ai sensi delle Norme Tecniche per le Costruzioni-Strutture in c.a. non soggette ad azione sismica e temporanee</v>
      </c>
      <c r="L27" s="1">
        <f t="shared" si="0"/>
        <v>0.7</v>
      </c>
      <c r="M27" s="3">
        <v>13</v>
      </c>
    </row>
    <row r="28" spans="2:13" ht="24" customHeight="1" x14ac:dyDescent="0.25">
      <c r="B28" s="648"/>
      <c r="C28" s="649"/>
      <c r="D28" s="322" t="s">
        <v>90</v>
      </c>
      <c r="E28" s="322" t="s">
        <v>91</v>
      </c>
      <c r="F28" s="322" t="s">
        <v>92</v>
      </c>
      <c r="G28" s="323"/>
      <c r="H28" s="324" t="s">
        <v>434</v>
      </c>
      <c r="I28" s="325">
        <v>0.5</v>
      </c>
      <c r="K28" t="str">
        <f>CONCATENATE(D28,"-",C27,"-Strutture in muratura, legno e metallo non soggette ad azioni sismiche")</f>
        <v>S.02-Strutture, Opere infrastrutturali puntuali, non soggette ad azioni sismiche, ai sensi delle Norme Tecniche per le Costruzioni-Strutture in muratura, legno e metallo non soggette ad azioni sismiche</v>
      </c>
      <c r="L28" s="1">
        <f t="shared" si="0"/>
        <v>0.5</v>
      </c>
      <c r="M28" s="3">
        <v>2456</v>
      </c>
    </row>
    <row r="29" spans="2:13" ht="15.6" x14ac:dyDescent="0.25">
      <c r="B29" s="648"/>
      <c r="C29" s="650" t="s">
        <v>93</v>
      </c>
      <c r="D29" s="326" t="s">
        <v>94</v>
      </c>
      <c r="E29" s="326" t="s">
        <v>95</v>
      </c>
      <c r="F29" s="326" t="s">
        <v>57</v>
      </c>
      <c r="G29" s="327"/>
      <c r="H29" s="328" t="s">
        <v>39</v>
      </c>
      <c r="I29" s="329">
        <v>0.95</v>
      </c>
      <c r="K29" t="str">
        <f>CONCATENATE(D29,"-",C29,"-Strutture in c.a. soggette ad azione sismica")</f>
        <v>S.03-Strutture, Opere infrastrutturali puntuali-Strutture in c.a. soggette ad azione sismica</v>
      </c>
      <c r="L29" s="1">
        <f t="shared" si="0"/>
        <v>0.95</v>
      </c>
      <c r="M29" s="3">
        <v>13</v>
      </c>
    </row>
    <row r="30" spans="2:13" ht="31.2" x14ac:dyDescent="0.25">
      <c r="B30" s="648"/>
      <c r="C30" s="650"/>
      <c r="D30" s="326" t="s">
        <v>96</v>
      </c>
      <c r="E30" s="326" t="s">
        <v>97</v>
      </c>
      <c r="F30" s="326" t="s">
        <v>92</v>
      </c>
      <c r="G30" s="327"/>
      <c r="H30" s="328" t="s">
        <v>40</v>
      </c>
      <c r="I30" s="329">
        <v>0.9</v>
      </c>
      <c r="K30" t="str">
        <f>CONCATENATE(D30,"-",C29,"-Strutture in muratura, legno e metallo soggette ad azioni sismiche, Consolidamenti, Paratie, Ponti, ecc.")</f>
        <v>S.04-Strutture, Opere infrastrutturali puntuali-Strutture in muratura, legno e metallo soggette ad azioni sismiche, Consolidamenti, Paratie, Ponti, ecc.</v>
      </c>
      <c r="L30" s="1">
        <f t="shared" si="0"/>
        <v>0.9</v>
      </c>
      <c r="M30" s="3">
        <v>2456</v>
      </c>
    </row>
    <row r="31" spans="2:13" ht="15.6" x14ac:dyDescent="0.25">
      <c r="B31" s="648"/>
      <c r="C31" s="649" t="s">
        <v>98</v>
      </c>
      <c r="D31" s="322" t="s">
        <v>99</v>
      </c>
      <c r="E31" s="322" t="s">
        <v>100</v>
      </c>
      <c r="F31" s="322" t="s">
        <v>92</v>
      </c>
      <c r="G31" s="323"/>
      <c r="H31" s="324" t="s">
        <v>41</v>
      </c>
      <c r="I31" s="325">
        <v>1.05</v>
      </c>
      <c r="K31" t="str">
        <f>CONCATENATE(D31,"-",C31,"-Dighe, Conche, Elevatori, Opere di ritenuta  e di difesa, rilevati, colmate. Gallerie, Opere sotterranee e subacquee, Fondazioni speciali.")</f>
        <v>S.05-Strutture speciali-Dighe, Conche, Elevatori, Opere di ritenuta  e di difesa, rilevati, colmate. Gallerie, Opere sotterranee e subacquee, Fondazioni speciali.</v>
      </c>
      <c r="L31" s="1">
        <f t="shared" si="0"/>
        <v>1.05</v>
      </c>
      <c r="M31" s="3">
        <v>2456</v>
      </c>
    </row>
    <row r="32" spans="2:13" ht="23.4" x14ac:dyDescent="0.25">
      <c r="B32" s="648"/>
      <c r="C32" s="649"/>
      <c r="D32" s="322" t="s">
        <v>101</v>
      </c>
      <c r="E32" s="322" t="s">
        <v>102</v>
      </c>
      <c r="F32" s="322" t="s">
        <v>92</v>
      </c>
      <c r="G32" s="323"/>
      <c r="H32" s="324" t="s">
        <v>435</v>
      </c>
      <c r="I32" s="325">
        <v>1.1499999999999999</v>
      </c>
      <c r="K32" t="str">
        <f>CONCATENATE(D32,"-",C31,"-Opere strutturali di notevole importanza costruttiva e richiedenti calcolazioni particolari")</f>
        <v>S.06-Strutture speciali-Opere strutturali di notevole importanza costruttiva e richiedenti calcolazioni particolari</v>
      </c>
      <c r="L32" s="1">
        <f t="shared" si="0"/>
        <v>1.1499999999999999</v>
      </c>
      <c r="M32" s="3">
        <v>2456</v>
      </c>
    </row>
    <row r="33" spans="2:13" ht="39" x14ac:dyDescent="0.25">
      <c r="B33" s="652" t="s">
        <v>118</v>
      </c>
      <c r="C33" s="650" t="s">
        <v>103</v>
      </c>
      <c r="D33" s="326" t="s">
        <v>104</v>
      </c>
      <c r="E33" s="326" t="s">
        <v>105</v>
      </c>
      <c r="F33" s="654" t="s">
        <v>117</v>
      </c>
      <c r="G33" s="327"/>
      <c r="H33" s="328" t="s">
        <v>42</v>
      </c>
      <c r="I33" s="329">
        <v>0.75</v>
      </c>
      <c r="K33" t="str">
        <f>CONCATENATE(D33,"-",C33,"-Impianti idrici e fognari all'interno di edifici domestici o industriali, Reti per combustibili e gas, Impianti antincendio")</f>
        <v>IA.01-Impianti meccanici a fluido a servizio delle costruzioni-Impianti idrici e fognari all'interno di edifici domestici o industriali, Reti per combustibili e gas, Impianti antincendio</v>
      </c>
      <c r="L33" s="1">
        <f t="shared" si="0"/>
        <v>0.75</v>
      </c>
      <c r="M33" s="3" t="s">
        <v>436</v>
      </c>
    </row>
    <row r="34" spans="2:13" ht="15.6" x14ac:dyDescent="0.25">
      <c r="B34" s="652"/>
      <c r="C34" s="650"/>
      <c r="D34" s="326" t="s">
        <v>106</v>
      </c>
      <c r="E34" s="326" t="s">
        <v>107</v>
      </c>
      <c r="F34" s="654"/>
      <c r="G34" s="327"/>
      <c r="H34" s="328" t="s">
        <v>43</v>
      </c>
      <c r="I34" s="329">
        <v>0.85</v>
      </c>
      <c r="K34" t="str">
        <f>CONCATENATE(D34,"-",C33,"-Impianti di riscaldamento e raffrescamento")</f>
        <v>IA.02-Impianti meccanici a fluido a servizio delle costruzioni-Impianti di riscaldamento e raffrescamento</v>
      </c>
      <c r="L34" s="1">
        <f t="shared" si="0"/>
        <v>0.85</v>
      </c>
      <c r="M34" s="3" t="s">
        <v>436</v>
      </c>
    </row>
    <row r="35" spans="2:13" ht="23.4" x14ac:dyDescent="0.25">
      <c r="B35" s="652"/>
      <c r="C35" s="649" t="s">
        <v>108</v>
      </c>
      <c r="D35" s="322" t="s">
        <v>109</v>
      </c>
      <c r="E35" s="322" t="s">
        <v>110</v>
      </c>
      <c r="F35" s="647" t="s">
        <v>117</v>
      </c>
      <c r="G35" s="323"/>
      <c r="H35" s="324" t="s">
        <v>44</v>
      </c>
      <c r="I35" s="325">
        <v>1.1499999999999999</v>
      </c>
      <c r="K35" t="str">
        <f>CONCATENATE(D35,"-",C35,"-Impianti di tipo semplice")</f>
        <v>IA.03-Impianti elettrici e speciali a servizio delle costruzioni - Singole apparecchiature per laboratori e impianti pilota-Impianti di tipo semplice</v>
      </c>
      <c r="L35" s="1">
        <f t="shared" si="0"/>
        <v>1.1499999999999999</v>
      </c>
      <c r="M35" s="3" t="s">
        <v>436</v>
      </c>
    </row>
    <row r="36" spans="2:13" ht="31.2" x14ac:dyDescent="0.25">
      <c r="B36" s="652"/>
      <c r="C36" s="649"/>
      <c r="D36" s="322" t="s">
        <v>111</v>
      </c>
      <c r="E36" s="322" t="s">
        <v>110</v>
      </c>
      <c r="F36" s="647"/>
      <c r="G36" s="323"/>
      <c r="H36" s="324" t="s">
        <v>45</v>
      </c>
      <c r="I36" s="325">
        <v>1.3</v>
      </c>
      <c r="K36" t="str">
        <f>CONCATENATE(D36,"-",C35,"-Impianti di tipo complesso")</f>
        <v>IA.04-Impianti elettrici e speciali a servizio delle costruzioni - Singole apparecchiature per laboratori e impianti pilota-Impianti di tipo complesso</v>
      </c>
      <c r="L36" s="1">
        <f t="shared" si="0"/>
        <v>1.3</v>
      </c>
      <c r="M36" s="3" t="s">
        <v>436</v>
      </c>
    </row>
    <row r="37" spans="2:13" ht="27" customHeight="1" x14ac:dyDescent="0.25">
      <c r="B37" s="652"/>
      <c r="C37" s="650" t="s">
        <v>112</v>
      </c>
      <c r="D37" s="326" t="s">
        <v>113</v>
      </c>
      <c r="E37" s="326" t="s">
        <v>114</v>
      </c>
      <c r="F37" s="326" t="s">
        <v>92</v>
      </c>
      <c r="G37" s="327"/>
      <c r="H37" s="328" t="s">
        <v>46</v>
      </c>
      <c r="I37" s="329">
        <v>0.55000000000000004</v>
      </c>
      <c r="K37" t="str">
        <f>CONCATENATE(D37,"-",C37,"-",H37)</f>
        <v>IB.04-Impianti industriali - Impianti pilota e impianti di depurazione con ridotte problematiche tecniche - Discariche inerti-Depositi e discariche senza trattamento dei rifiuti.</v>
      </c>
      <c r="L37" s="1">
        <f t="shared" si="0"/>
        <v>0.55000000000000004</v>
      </c>
      <c r="M37" s="3" t="s">
        <v>437</v>
      </c>
    </row>
    <row r="38" spans="2:13" ht="27" customHeight="1" x14ac:dyDescent="0.25">
      <c r="B38" s="652"/>
      <c r="C38" s="650"/>
      <c r="D38" s="326" t="s">
        <v>115</v>
      </c>
      <c r="E38" s="326" t="s">
        <v>116</v>
      </c>
      <c r="F38" s="326" t="s">
        <v>57</v>
      </c>
      <c r="G38" s="327"/>
      <c r="H38" s="328" t="s">
        <v>47</v>
      </c>
      <c r="I38" s="329">
        <v>0.7</v>
      </c>
      <c r="K38" t="str">
        <f>CONCATENATE(D38,"-",C37,"-",H38)</f>
        <v>IB.05-Impianti industriali - Impianti pilota e impianti di depurazione con ridotte problematiche tecniche - Discariche inerti-Impianti per le industrie molitorie, cartarie, alimentari, delle fibre tessili naturali, del legno, del cuoio e simili.</v>
      </c>
      <c r="L38" s="1">
        <f t="shared" si="0"/>
        <v>0.7</v>
      </c>
      <c r="M38" s="3" t="s">
        <v>437</v>
      </c>
    </row>
    <row r="39" spans="2:13" ht="62.4" x14ac:dyDescent="0.25">
      <c r="B39" s="653"/>
      <c r="C39" s="649" t="s">
        <v>131</v>
      </c>
      <c r="D39" s="322" t="s">
        <v>127</v>
      </c>
      <c r="E39" s="322" t="s">
        <v>116</v>
      </c>
      <c r="F39" s="647" t="s">
        <v>130</v>
      </c>
      <c r="G39" s="323"/>
      <c r="H39" s="324" t="s">
        <v>120</v>
      </c>
      <c r="I39" s="325">
        <v>0.7</v>
      </c>
      <c r="K39" t="str">
        <f>CONCATENATE(D39,"-",C39,"-Impianti industriali correnti")</f>
        <v>IB.06-Impianti industriali – Impianti pilota e impianti di depurazione complessi -Discariche con trattamenti e termovalorizzatori-Impianti industriali correnti</v>
      </c>
      <c r="L39" s="1">
        <f t="shared" si="0"/>
        <v>0.7</v>
      </c>
      <c r="M39" s="3" t="s">
        <v>437</v>
      </c>
    </row>
    <row r="40" spans="2:13" ht="15.6" x14ac:dyDescent="0.25">
      <c r="B40" s="653"/>
      <c r="C40" s="649"/>
      <c r="D40" s="322" t="s">
        <v>128</v>
      </c>
      <c r="E40" s="322" t="s">
        <v>129</v>
      </c>
      <c r="F40" s="647"/>
      <c r="G40" s="323"/>
      <c r="H40" s="324" t="s">
        <v>121</v>
      </c>
      <c r="I40" s="325">
        <v>0.75</v>
      </c>
      <c r="K40" t="str">
        <f>CONCATENATE(D40,"-",C39,"-Impianti industriali complessi")</f>
        <v>IB.07-Impianti industriali – Impianti pilota e impianti di depurazione complessi -Discariche con trattamenti e termovalorizzatori-Impianti industriali complessi</v>
      </c>
      <c r="L40" s="1">
        <f t="shared" si="0"/>
        <v>0.75</v>
      </c>
      <c r="M40" s="3" t="s">
        <v>437</v>
      </c>
    </row>
    <row r="41" spans="2:13" x14ac:dyDescent="0.25">
      <c r="B41" s="653"/>
      <c r="C41" s="650" t="s">
        <v>140</v>
      </c>
      <c r="D41" s="326" t="s">
        <v>132</v>
      </c>
      <c r="E41" s="326" t="s">
        <v>133</v>
      </c>
      <c r="F41" s="326"/>
      <c r="G41" s="327"/>
      <c r="H41" s="328" t="s">
        <v>122</v>
      </c>
      <c r="I41" s="329">
        <v>0.5</v>
      </c>
      <c r="K41" t="str">
        <f>CONCATENATE(D41,"-",C41,"-",H41)</f>
        <v>IB.08-Opere elettriche per reti di trasmissione e distribuzione energia e segnali – Laboratori con ridotte problematiche tecniche-Impianti di linee e reti per trasmissioni e distribuzione di energia elettrica, telegrafia, telefonia.</v>
      </c>
      <c r="L41" s="1">
        <f t="shared" si="0"/>
        <v>0.5</v>
      </c>
      <c r="M41" s="3" t="s">
        <v>437</v>
      </c>
    </row>
    <row r="42" spans="2:13" ht="15.6" x14ac:dyDescent="0.25">
      <c r="B42" s="653"/>
      <c r="C42" s="650"/>
      <c r="D42" s="326" t="s">
        <v>134</v>
      </c>
      <c r="E42" s="326" t="s">
        <v>135</v>
      </c>
      <c r="F42" s="326" t="s">
        <v>57</v>
      </c>
      <c r="G42" s="327"/>
      <c r="H42" s="328" t="s">
        <v>123</v>
      </c>
      <c r="I42" s="329">
        <v>0.6</v>
      </c>
      <c r="K42" t="str">
        <f>CONCATENATE(D42,"-",C41,"-",H42)</f>
        <v>IB.09-Opere elettriche per reti di trasmissione e distribuzione energia e segnali – Laboratori con ridotte problematiche tecniche-Centrali idroelettriche ordinarie - Stazioni di trasformazioni e di conversione impianti di trazione elettrica</v>
      </c>
      <c r="L42" s="1">
        <f t="shared" si="0"/>
        <v>0.6</v>
      </c>
      <c r="M42" s="3" t="s">
        <v>437</v>
      </c>
    </row>
    <row r="43" spans="2:13" ht="15.6" x14ac:dyDescent="0.25">
      <c r="B43" s="653"/>
      <c r="C43" s="650"/>
      <c r="D43" s="326" t="s">
        <v>136</v>
      </c>
      <c r="E43" s="326" t="s">
        <v>137</v>
      </c>
      <c r="F43" s="326"/>
      <c r="G43" s="327"/>
      <c r="H43" s="328" t="s">
        <v>124</v>
      </c>
      <c r="I43" s="329">
        <v>0.75</v>
      </c>
      <c r="K43" t="str">
        <f>CONCATENATE(D43,"-",C41,"-",H43)</f>
        <v>IB.10-Opere elettriche per reti di trasmissione e distribuzione energia e segnali – Laboratori con ridotte problematiche tecniche-Impianti termoelettrici-Impianti dell'elettrochimica - Impianti della elettrometallurgia - Laboratori con ridotte problematiche tecniche</v>
      </c>
      <c r="L43" s="1">
        <f t="shared" si="0"/>
        <v>0.75</v>
      </c>
      <c r="M43" s="3" t="s">
        <v>437</v>
      </c>
    </row>
    <row r="44" spans="2:13" x14ac:dyDescent="0.25">
      <c r="B44" s="653"/>
      <c r="C44" s="649" t="s">
        <v>141</v>
      </c>
      <c r="D44" s="322" t="s">
        <v>138</v>
      </c>
      <c r="E44" s="323"/>
      <c r="F44" s="322" t="s">
        <v>57</v>
      </c>
      <c r="G44" s="323"/>
      <c r="H44" s="324" t="s">
        <v>125</v>
      </c>
      <c r="I44" s="325">
        <v>0.9</v>
      </c>
      <c r="K44" t="str">
        <f>CONCATENATE(D44,"-",C44,"-",H44)</f>
        <v>IB.11-Impianti per la produzione di energia– Laboratori complessi-Campi fotovoltaici - Parchi eolici</v>
      </c>
      <c r="L44" s="1">
        <f t="shared" si="0"/>
        <v>0.9</v>
      </c>
      <c r="M44" s="3" t="s">
        <v>437</v>
      </c>
    </row>
    <row r="45" spans="2:13" ht="15.6" x14ac:dyDescent="0.25">
      <c r="B45" s="653"/>
      <c r="C45" s="649"/>
      <c r="D45" s="322" t="s">
        <v>139</v>
      </c>
      <c r="E45" s="323"/>
      <c r="F45" s="322" t="s">
        <v>57</v>
      </c>
      <c r="G45" s="323"/>
      <c r="H45" s="324" t="s">
        <v>126</v>
      </c>
      <c r="I45" s="325">
        <v>1</v>
      </c>
      <c r="K45" t="str">
        <f>CONCATENATE(D45,"-",C44,"-",H45)</f>
        <v>IB.12-Impianti per la produzione di energia– Laboratori complessi-Micro Centrali idroelettriche-Impianti termoelettrici-Impianti della elettrometallurgia di tipo complesso</v>
      </c>
      <c r="L45" s="1">
        <f t="shared" si="0"/>
        <v>1</v>
      </c>
      <c r="M45" s="3" t="s">
        <v>437</v>
      </c>
    </row>
    <row r="46" spans="2:13" x14ac:dyDescent="0.25">
      <c r="B46" s="371" t="s">
        <v>119</v>
      </c>
      <c r="C46" s="368"/>
      <c r="D46" s="331"/>
      <c r="E46" s="331"/>
      <c r="F46" s="331"/>
      <c r="G46" s="331"/>
      <c r="H46" s="330"/>
      <c r="I46" s="331"/>
      <c r="K46" t="str">
        <f>CONCATENATE(D46,"-",C46)</f>
        <v>-</v>
      </c>
      <c r="L46" s="1">
        <f t="shared" si="0"/>
        <v>0</v>
      </c>
      <c r="M46" s="2"/>
    </row>
    <row r="47" spans="2:13" x14ac:dyDescent="0.25">
      <c r="B47" s="648" t="s">
        <v>168</v>
      </c>
      <c r="C47" s="369" t="s">
        <v>162</v>
      </c>
      <c r="D47" s="322" t="s">
        <v>182</v>
      </c>
      <c r="E47" s="322" t="s">
        <v>183</v>
      </c>
      <c r="F47" s="322" t="s">
        <v>114</v>
      </c>
      <c r="G47" s="323"/>
      <c r="H47" s="324" t="s">
        <v>142</v>
      </c>
      <c r="I47" s="325">
        <v>0.4</v>
      </c>
      <c r="K47" t="str">
        <f>CONCATENATE(D47,"-",C47)</f>
        <v>V.01-Manutenzione</v>
      </c>
      <c r="L47" s="1">
        <f t="shared" si="0"/>
        <v>0.4</v>
      </c>
      <c r="M47" s="2"/>
    </row>
    <row r="48" spans="2:13" ht="15.6" x14ac:dyDescent="0.25">
      <c r="B48" s="648"/>
      <c r="C48" s="370" t="s">
        <v>163</v>
      </c>
      <c r="D48" s="326" t="s">
        <v>184</v>
      </c>
      <c r="E48" s="326" t="s">
        <v>183</v>
      </c>
      <c r="F48" s="326" t="s">
        <v>114</v>
      </c>
      <c r="G48" s="327"/>
      <c r="H48" s="328" t="s">
        <v>143</v>
      </c>
      <c r="I48" s="329">
        <v>0.45</v>
      </c>
      <c r="K48" t="str">
        <f>CONCATENATE(D48,"-",C48)</f>
        <v>V.02-Viabilità ordinaria</v>
      </c>
      <c r="L48" s="1">
        <f t="shared" si="0"/>
        <v>0.45</v>
      </c>
      <c r="M48" s="2"/>
    </row>
    <row r="49" spans="2:13" ht="23.4" x14ac:dyDescent="0.25">
      <c r="B49" s="648"/>
      <c r="C49" s="369" t="s">
        <v>164</v>
      </c>
      <c r="D49" s="322" t="s">
        <v>185</v>
      </c>
      <c r="E49" s="322" t="s">
        <v>186</v>
      </c>
      <c r="F49" s="322" t="s">
        <v>116</v>
      </c>
      <c r="G49" s="323"/>
      <c r="H49" s="324" t="s">
        <v>144</v>
      </c>
      <c r="I49" s="325">
        <v>0.75</v>
      </c>
      <c r="K49" t="str">
        <f>CONCATENATE(D49,"-",C49)</f>
        <v>V.03-Viabilità speciale</v>
      </c>
      <c r="L49" s="1">
        <f t="shared" si="0"/>
        <v>0.75</v>
      </c>
      <c r="M49" s="2"/>
    </row>
    <row r="50" spans="2:13" x14ac:dyDescent="0.25">
      <c r="B50" s="648" t="s">
        <v>9</v>
      </c>
      <c r="C50" s="370" t="s">
        <v>165</v>
      </c>
      <c r="D50" s="326" t="s">
        <v>187</v>
      </c>
      <c r="E50" s="326" t="s">
        <v>188</v>
      </c>
      <c r="F50" s="326" t="s">
        <v>92</v>
      </c>
      <c r="G50" s="327"/>
      <c r="H50" s="328" t="s">
        <v>145</v>
      </c>
      <c r="I50" s="329">
        <v>0.65</v>
      </c>
      <c r="K50" t="str">
        <f>CONCATENATE(D50,"-",C50)</f>
        <v>D.01-Navigazione</v>
      </c>
      <c r="L50" s="1">
        <f t="shared" si="0"/>
        <v>0.65</v>
      </c>
      <c r="M50" s="2"/>
    </row>
    <row r="51" spans="2:13" ht="15.6" x14ac:dyDescent="0.25">
      <c r="B51" s="648"/>
      <c r="C51" s="649" t="s">
        <v>166</v>
      </c>
      <c r="D51" s="322" t="s">
        <v>189</v>
      </c>
      <c r="E51" s="322" t="s">
        <v>190</v>
      </c>
      <c r="F51" s="322" t="s">
        <v>92</v>
      </c>
      <c r="G51" s="323"/>
      <c r="H51" s="324" t="s">
        <v>146</v>
      </c>
      <c r="I51" s="325">
        <v>0.45</v>
      </c>
      <c r="K51" t="str">
        <f>CONCATENATE(D51,"-",C51,"-",H51)</f>
        <v>D.02-Opere di bonifica e derivazioni-Bonifiche ed irrigazioni a deflusso naturale, sistemazione di corsi d'acqua e di bacini montani</v>
      </c>
      <c r="L51" s="1">
        <f t="shared" si="0"/>
        <v>0.45</v>
      </c>
      <c r="M51" s="2"/>
    </row>
    <row r="52" spans="2:13" ht="15.6" x14ac:dyDescent="0.25">
      <c r="B52" s="648"/>
      <c r="C52" s="649"/>
      <c r="D52" s="322" t="s">
        <v>191</v>
      </c>
      <c r="E52" s="322" t="s">
        <v>192</v>
      </c>
      <c r="F52" s="322" t="s">
        <v>92</v>
      </c>
      <c r="G52" s="323"/>
      <c r="H52" s="324" t="s">
        <v>147</v>
      </c>
      <c r="I52" s="325">
        <v>0.55000000000000004</v>
      </c>
      <c r="K52" t="str">
        <f>CONCATENATE(D52,"-",C51,"-",H52)</f>
        <v>D.03-Opere di bonifica e derivazioni-Bonifiche ed irrigazioni con sollevamento meccanico di acqua (esclusi i macchinari) - Derivazioni d'acqua per forza motrice e produzione di energia elettrica.</v>
      </c>
      <c r="L52" s="1">
        <f t="shared" si="0"/>
        <v>0.55000000000000004</v>
      </c>
      <c r="M52" s="2"/>
    </row>
    <row r="53" spans="2:13" ht="23.4" x14ac:dyDescent="0.25">
      <c r="B53" s="648"/>
      <c r="C53" s="650" t="s">
        <v>167</v>
      </c>
      <c r="D53" s="326" t="s">
        <v>193</v>
      </c>
      <c r="E53" s="326" t="s">
        <v>194</v>
      </c>
      <c r="F53" s="326" t="s">
        <v>92</v>
      </c>
      <c r="G53" s="327"/>
      <c r="H53" s="328" t="s">
        <v>148</v>
      </c>
      <c r="I53" s="329">
        <v>0.65</v>
      </c>
      <c r="K53" t="str">
        <f>CONCATENATE(D53,"-",C53,"-Impianti di tipo semplice ed ordinario")</f>
        <v>D.04-Acquedotti e fognature-Impianti di tipo semplice ed ordinario</v>
      </c>
      <c r="L53" s="1">
        <f t="shared" si="0"/>
        <v>0.65</v>
      </c>
      <c r="M53" s="2"/>
    </row>
    <row r="54" spans="2:13" ht="15.6" x14ac:dyDescent="0.25">
      <c r="B54" s="648"/>
      <c r="C54" s="650"/>
      <c r="D54" s="326" t="s">
        <v>195</v>
      </c>
      <c r="E54" s="327"/>
      <c r="F54" s="326" t="s">
        <v>92</v>
      </c>
      <c r="G54" s="327"/>
      <c r="H54" s="328" t="s">
        <v>149</v>
      </c>
      <c r="I54" s="329">
        <v>0.8</v>
      </c>
      <c r="K54" t="str">
        <f>CONCATENATE(D54,"-",C53,"-Impianti di tipo complesso e speciale")</f>
        <v>D.05-Acquedotti e fognature-Impianti di tipo complesso e speciale</v>
      </c>
      <c r="L54" s="1">
        <f t="shared" si="0"/>
        <v>0.8</v>
      </c>
      <c r="M54" s="2"/>
    </row>
    <row r="55" spans="2:13" ht="24.75" customHeight="1" x14ac:dyDescent="0.25">
      <c r="B55" s="648" t="s">
        <v>169</v>
      </c>
      <c r="C55" s="369" t="s">
        <v>171</v>
      </c>
      <c r="D55" s="322" t="s">
        <v>196</v>
      </c>
      <c r="E55" s="323"/>
      <c r="F55" s="323"/>
      <c r="G55" s="323"/>
      <c r="H55" s="324" t="s">
        <v>150</v>
      </c>
      <c r="I55" s="325">
        <v>0.95</v>
      </c>
      <c r="K55" t="str">
        <f t="shared" ref="K55:K66" si="1">CONCATENATE(D55,"-",C55)</f>
        <v>T.01-Sistemi informativi</v>
      </c>
      <c r="L55" s="1">
        <f t="shared" si="0"/>
        <v>0.95</v>
      </c>
      <c r="M55" s="2"/>
    </row>
    <row r="56" spans="2:13" ht="23.4" x14ac:dyDescent="0.25">
      <c r="B56" s="648"/>
      <c r="C56" s="370" t="s">
        <v>172</v>
      </c>
      <c r="D56" s="326" t="s">
        <v>197</v>
      </c>
      <c r="E56" s="327"/>
      <c r="F56" s="327"/>
      <c r="G56" s="327"/>
      <c r="H56" s="328" t="s">
        <v>151</v>
      </c>
      <c r="I56" s="329">
        <v>0.7</v>
      </c>
      <c r="K56" t="str">
        <f t="shared" si="1"/>
        <v>T.02-Sistemi e reti di telecomunicazione</v>
      </c>
      <c r="L56" s="1">
        <f t="shared" si="0"/>
        <v>0.7</v>
      </c>
      <c r="M56" s="2"/>
    </row>
    <row r="57" spans="2:13" ht="19.2" x14ac:dyDescent="0.25">
      <c r="B57" s="648"/>
      <c r="C57" s="369" t="s">
        <v>173</v>
      </c>
      <c r="D57" s="322" t="s">
        <v>198</v>
      </c>
      <c r="E57" s="323"/>
      <c r="F57" s="323"/>
      <c r="G57" s="323"/>
      <c r="H57" s="324" t="s">
        <v>152</v>
      </c>
      <c r="I57" s="325">
        <v>1.2</v>
      </c>
      <c r="K57" t="str">
        <f t="shared" si="1"/>
        <v>T.03-Sistemi elettronici ed automazione</v>
      </c>
      <c r="L57" s="1">
        <f t="shared" si="0"/>
        <v>1.2</v>
      </c>
      <c r="M57" s="2"/>
    </row>
    <row r="58" spans="2:13" ht="31.2" x14ac:dyDescent="0.25">
      <c r="B58" s="648" t="s">
        <v>170</v>
      </c>
      <c r="C58" s="370" t="s">
        <v>174</v>
      </c>
      <c r="D58" s="326" t="s">
        <v>199</v>
      </c>
      <c r="E58" s="327"/>
      <c r="F58" s="327"/>
      <c r="G58" s="326" t="s">
        <v>200</v>
      </c>
      <c r="H58" s="328" t="s">
        <v>153</v>
      </c>
      <c r="I58" s="329">
        <v>0.85</v>
      </c>
      <c r="K58" t="str">
        <f t="shared" si="1"/>
        <v>P.01-Interventi di sistemazione naturalistica o paesaggistica</v>
      </c>
      <c r="L58" s="1">
        <f t="shared" si="0"/>
        <v>0.85</v>
      </c>
      <c r="M58" s="2"/>
    </row>
    <row r="59" spans="2:13" ht="20.399999999999999" x14ac:dyDescent="0.25">
      <c r="B59" s="648"/>
      <c r="C59" s="369" t="s">
        <v>175</v>
      </c>
      <c r="D59" s="322" t="s">
        <v>201</v>
      </c>
      <c r="E59" s="323"/>
      <c r="F59" s="323"/>
      <c r="G59" s="322" t="s">
        <v>202</v>
      </c>
      <c r="H59" s="324" t="s">
        <v>154</v>
      </c>
      <c r="I59" s="325">
        <v>0.85</v>
      </c>
      <c r="K59" t="str">
        <f t="shared" si="1"/>
        <v>P.02-Interventi del verde e opere per attività ricreativa o sportiva</v>
      </c>
      <c r="L59" s="1">
        <f t="shared" si="0"/>
        <v>0.85</v>
      </c>
      <c r="M59" s="2"/>
    </row>
    <row r="60" spans="2:13" ht="20.399999999999999" x14ac:dyDescent="0.25">
      <c r="B60" s="648"/>
      <c r="C60" s="370" t="s">
        <v>176</v>
      </c>
      <c r="D60" s="326" t="s">
        <v>203</v>
      </c>
      <c r="E60" s="327"/>
      <c r="F60" s="327"/>
      <c r="G60" s="326" t="s">
        <v>204</v>
      </c>
      <c r="H60" s="328" t="s">
        <v>155</v>
      </c>
      <c r="I60" s="329">
        <v>0.85</v>
      </c>
      <c r="K60" t="str">
        <f t="shared" si="1"/>
        <v>P.03-Interventi recupero, riqualificazione ambientale</v>
      </c>
      <c r="L60" s="1">
        <f t="shared" si="0"/>
        <v>0.85</v>
      </c>
      <c r="M60" s="2"/>
    </row>
    <row r="61" spans="2:13" ht="20.399999999999999" x14ac:dyDescent="0.25">
      <c r="B61" s="648"/>
      <c r="C61" s="369" t="s">
        <v>177</v>
      </c>
      <c r="D61" s="322" t="s">
        <v>205</v>
      </c>
      <c r="E61" s="323"/>
      <c r="F61" s="323"/>
      <c r="G61" s="322" t="s">
        <v>206</v>
      </c>
      <c r="H61" s="324" t="s">
        <v>156</v>
      </c>
      <c r="I61" s="325">
        <v>0.85</v>
      </c>
      <c r="K61" t="str">
        <f t="shared" si="1"/>
        <v>P.04-Interventi di sfruttamento di cave e torbiere</v>
      </c>
      <c r="L61" s="1">
        <f t="shared" si="0"/>
        <v>0.85</v>
      </c>
      <c r="M61" s="2"/>
    </row>
    <row r="62" spans="2:13" ht="51" x14ac:dyDescent="0.25">
      <c r="B62" s="651"/>
      <c r="C62" s="370" t="s">
        <v>178</v>
      </c>
      <c r="D62" s="326" t="s">
        <v>207</v>
      </c>
      <c r="E62" s="327"/>
      <c r="F62" s="327"/>
      <c r="G62" s="327" t="s">
        <v>208</v>
      </c>
      <c r="H62" s="328" t="s">
        <v>157</v>
      </c>
      <c r="I62" s="329">
        <v>0.85</v>
      </c>
      <c r="K62" t="str">
        <f t="shared" si="1"/>
        <v>P.05-Interventi di miglioramento e qualificazione della filiera forestale</v>
      </c>
      <c r="L62" s="1">
        <f t="shared" si="0"/>
        <v>0.85</v>
      </c>
      <c r="M62" s="2"/>
    </row>
    <row r="63" spans="2:13" ht="40.799999999999997" x14ac:dyDescent="0.25">
      <c r="B63" s="651"/>
      <c r="C63" s="369" t="s">
        <v>179</v>
      </c>
      <c r="D63" s="322" t="s">
        <v>209</v>
      </c>
      <c r="E63" s="323"/>
      <c r="F63" s="323"/>
      <c r="G63" s="323" t="s">
        <v>210</v>
      </c>
      <c r="H63" s="324" t="s">
        <v>158</v>
      </c>
      <c r="I63" s="325">
        <v>0.85</v>
      </c>
      <c r="K63" t="str">
        <f t="shared" si="1"/>
        <v>P.06-Interventi di miglioramento fondiario agrario e rurale; interventi di pianificazione alimentare</v>
      </c>
      <c r="L63" s="1">
        <f t="shared" si="0"/>
        <v>0.85</v>
      </c>
      <c r="M63" s="2"/>
    </row>
    <row r="64" spans="2:13" ht="48" x14ac:dyDescent="0.25">
      <c r="B64" s="648" t="s">
        <v>11</v>
      </c>
      <c r="C64" s="370" t="s">
        <v>180</v>
      </c>
      <c r="D64" s="326" t="s">
        <v>211</v>
      </c>
      <c r="E64" s="327"/>
      <c r="F64" s="327"/>
      <c r="G64" s="326" t="s">
        <v>212</v>
      </c>
      <c r="H64" s="328" t="s">
        <v>159</v>
      </c>
      <c r="I64" s="329">
        <v>0.9</v>
      </c>
      <c r="K64" t="str">
        <f t="shared" si="1"/>
        <v>U.01-Interventi per la valorizzazione delle filiere produttive agroalimentari e zootecniche; interventi di controllo – vigilanza alimentare</v>
      </c>
      <c r="L64" s="1">
        <f t="shared" si="0"/>
        <v>0.9</v>
      </c>
      <c r="M64" s="2"/>
    </row>
    <row r="65" spans="2:13" ht="28.8" x14ac:dyDescent="0.25">
      <c r="B65" s="648"/>
      <c r="C65" s="369" t="s">
        <v>181</v>
      </c>
      <c r="D65" s="322" t="s">
        <v>213</v>
      </c>
      <c r="E65" s="323"/>
      <c r="F65" s="323"/>
      <c r="G65" s="322" t="s">
        <v>200</v>
      </c>
      <c r="H65" s="324" t="s">
        <v>160</v>
      </c>
      <c r="I65" s="325">
        <v>0.95</v>
      </c>
      <c r="K65" t="str">
        <f t="shared" si="1"/>
        <v>U.02-Interventi per la valorizzazione della filiera naturalistica e faunistica</v>
      </c>
      <c r="L65" s="1">
        <f t="shared" si="0"/>
        <v>0.95</v>
      </c>
      <c r="M65" s="2"/>
    </row>
    <row r="66" spans="2:13" x14ac:dyDescent="0.25">
      <c r="B66" s="648"/>
      <c r="C66" s="370" t="s">
        <v>6</v>
      </c>
      <c r="D66" s="326" t="s">
        <v>214</v>
      </c>
      <c r="E66" s="327"/>
      <c r="F66" s="327"/>
      <c r="G66" s="327"/>
      <c r="H66" s="328" t="s">
        <v>161</v>
      </c>
      <c r="I66" s="329">
        <v>1</v>
      </c>
      <c r="K66" t="str">
        <f t="shared" si="1"/>
        <v>U.03-Pianificazione</v>
      </c>
      <c r="L66" s="1">
        <f t="shared" si="0"/>
        <v>1</v>
      </c>
      <c r="M66" s="2"/>
    </row>
  </sheetData>
  <sheetProtection password="9524" sheet="1" objects="1" scenarios="1"/>
  <mergeCells count="35">
    <mergeCell ref="B2:I2"/>
    <mergeCell ref="B3:B4"/>
    <mergeCell ref="C3:C4"/>
    <mergeCell ref="D3:D4"/>
    <mergeCell ref="E3:G3"/>
    <mergeCell ref="C24:C26"/>
    <mergeCell ref="B5:B26"/>
    <mergeCell ref="C18:C20"/>
    <mergeCell ref="C15:C17"/>
    <mergeCell ref="C12:C14"/>
    <mergeCell ref="C9:C11"/>
    <mergeCell ref="C5:C6"/>
    <mergeCell ref="C7:C8"/>
    <mergeCell ref="C21:C23"/>
    <mergeCell ref="C37:C38"/>
    <mergeCell ref="B27:B32"/>
    <mergeCell ref="C27:C28"/>
    <mergeCell ref="C29:C30"/>
    <mergeCell ref="C31:C32"/>
    <mergeCell ref="F39:F40"/>
    <mergeCell ref="B64:B66"/>
    <mergeCell ref="B55:B57"/>
    <mergeCell ref="B50:B54"/>
    <mergeCell ref="C51:C52"/>
    <mergeCell ref="C53:C54"/>
    <mergeCell ref="B47:B49"/>
    <mergeCell ref="B58:B63"/>
    <mergeCell ref="C44:C45"/>
    <mergeCell ref="C39:C40"/>
    <mergeCell ref="C41:C43"/>
    <mergeCell ref="B33:B45"/>
    <mergeCell ref="C33:C34"/>
    <mergeCell ref="F33:F34"/>
    <mergeCell ref="C35:C36"/>
    <mergeCell ref="F35:F3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10</vt:i4>
      </vt:variant>
      <vt:variant>
        <vt:lpstr>Intervalli denominati</vt:lpstr>
      </vt:variant>
      <vt:variant>
        <vt:i4>8</vt:i4>
      </vt:variant>
    </vt:vector>
  </HeadingPairs>
  <TitlesOfParts>
    <vt:vector size="18" baseType="lpstr">
      <vt:lpstr>INPUT DATI</vt:lpstr>
      <vt:lpstr>VLN</vt:lpstr>
      <vt:lpstr>GEO</vt:lpstr>
      <vt:lpstr>APE</vt:lpstr>
      <vt:lpstr>PRG+ESE</vt:lpstr>
      <vt:lpstr>CLL</vt:lpstr>
      <vt:lpstr>SR</vt:lpstr>
      <vt:lpstr>OUTPUT DATI</vt:lpstr>
      <vt:lpstr>Tabella-Z1</vt:lpstr>
      <vt:lpstr>Tabella-Z2</vt:lpstr>
      <vt:lpstr>APE!Area_stampa</vt:lpstr>
      <vt:lpstr>CLL!Area_stampa</vt:lpstr>
      <vt:lpstr>GEO!Area_stampa</vt:lpstr>
      <vt:lpstr>'INPUT DATI'!Area_stampa</vt:lpstr>
      <vt:lpstr>'OUTPUT DATI'!Area_stampa</vt:lpstr>
      <vt:lpstr>'PRG+ESE'!Area_stampa</vt:lpstr>
      <vt:lpstr>SR!Area_stampa</vt:lpstr>
      <vt:lpstr>VLN!Area_stampa</vt:lpstr>
    </vt:vector>
  </TitlesOfParts>
  <Company>Tonelli Ingegneria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Emilio</dc:creator>
  <cp:lastModifiedBy>Simona Conte</cp:lastModifiedBy>
  <cp:lastPrinted>2021-04-28T15:38:04Z</cp:lastPrinted>
  <dcterms:created xsi:type="dcterms:W3CDTF">2012-12-11T08:34:06Z</dcterms:created>
  <dcterms:modified xsi:type="dcterms:W3CDTF">2021-04-30T08:31:18Z</dcterms:modified>
</cp:coreProperties>
</file>